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270" windowWidth="21225" windowHeight="12075" tabRatio="916"/>
  </bookViews>
  <sheets>
    <sheet name="Equity Club Model" sheetId="24" r:id="rId1"/>
    <sheet name="Non-Equity Club Model" sheetId="25" r:id="rId2"/>
    <sheet name="A152 Club Lease Model-1" sheetId="6" state="hidden" r:id="rId3"/>
    <sheet name="A152 Club Lease Model-2" sheetId="7" state="hidden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25" l="1"/>
  <c r="B41" i="25" s="1"/>
  <c r="D53" i="25"/>
  <c r="D51" i="25"/>
  <c r="D50" i="25"/>
  <c r="D49" i="25"/>
  <c r="C38" i="25"/>
  <c r="C26" i="25"/>
  <c r="C29" i="25" s="1"/>
  <c r="D54" i="24"/>
  <c r="D52" i="24"/>
  <c r="D51" i="24"/>
  <c r="D50" i="24"/>
  <c r="C27" i="24"/>
  <c r="C26" i="24"/>
  <c r="C42" i="24"/>
  <c r="C41" i="24"/>
  <c r="C43" i="25" l="1"/>
  <c r="C44" i="25" s="1"/>
  <c r="B63" i="25" s="1"/>
  <c r="C32" i="24"/>
  <c r="C33" i="24" s="1"/>
  <c r="B63" i="24" s="1"/>
  <c r="D57" i="25"/>
  <c r="D58" i="25" s="1"/>
  <c r="C30" i="25"/>
  <c r="B62" i="25" s="1"/>
  <c r="D58" i="24"/>
  <c r="D59" i="24" s="1"/>
  <c r="C44" i="24"/>
  <c r="B65" i="24" l="1"/>
  <c r="B64" i="25"/>
  <c r="E69" i="25"/>
  <c r="E72" i="25"/>
  <c r="E71" i="25"/>
  <c r="E67" i="25"/>
  <c r="E66" i="25"/>
  <c r="E65" i="25"/>
  <c r="E68" i="25"/>
  <c r="E70" i="25"/>
  <c r="C45" i="24"/>
  <c r="B64" i="24" s="1"/>
  <c r="E72" i="24" l="1"/>
  <c r="E66" i="24"/>
  <c r="E73" i="24"/>
  <c r="E70" i="24"/>
  <c r="E68" i="24"/>
  <c r="E69" i="24"/>
  <c r="E67" i="24"/>
  <c r="E71" i="24"/>
  <c r="I28" i="7"/>
  <c r="I32" i="7"/>
  <c r="B43" i="7"/>
  <c r="C32" i="7"/>
  <c r="B32" i="7" s="1"/>
  <c r="H30" i="7"/>
  <c r="H34" i="7" s="1"/>
  <c r="C30" i="7"/>
  <c r="B30" i="7" s="1"/>
  <c r="C28" i="7"/>
  <c r="B28" i="7" s="1"/>
  <c r="I26" i="7"/>
  <c r="C26" i="7"/>
  <c r="B26" i="7" s="1"/>
  <c r="I24" i="7"/>
  <c r="C24" i="7"/>
  <c r="B24" i="7"/>
  <c r="H18" i="7"/>
  <c r="I16" i="7"/>
  <c r="C16" i="7"/>
  <c r="B16" i="7"/>
  <c r="I14" i="7"/>
  <c r="C14" i="7"/>
  <c r="B14" i="7" s="1"/>
  <c r="I12" i="7"/>
  <c r="C12" i="7"/>
  <c r="B12" i="7" s="1"/>
  <c r="I10" i="7"/>
  <c r="I8" i="7"/>
  <c r="B43" i="6"/>
  <c r="C16" i="6"/>
  <c r="B16" i="6" s="1"/>
  <c r="C14" i="6"/>
  <c r="B14" i="6" s="1"/>
  <c r="C12" i="6"/>
  <c r="B12" i="6" s="1"/>
  <c r="I14" i="6"/>
  <c r="H18" i="6"/>
  <c r="I16" i="6"/>
  <c r="I12" i="6"/>
  <c r="I10" i="6"/>
  <c r="I8" i="6"/>
  <c r="I32" i="6"/>
  <c r="C32" i="6"/>
  <c r="B32" i="6" s="1"/>
  <c r="H30" i="6"/>
  <c r="H34" i="6" s="1"/>
  <c r="C30" i="6"/>
  <c r="B30" i="6" s="1"/>
  <c r="C28" i="6"/>
  <c r="B28" i="6" s="1"/>
  <c r="I26" i="6"/>
  <c r="C26" i="6"/>
  <c r="B26" i="6" s="1"/>
  <c r="I24" i="6"/>
  <c r="C24" i="6"/>
  <c r="C18" i="7" l="1"/>
  <c r="I34" i="7"/>
  <c r="H38" i="7" s="1"/>
  <c r="B34" i="7"/>
  <c r="B38" i="7" s="1"/>
  <c r="I18" i="7"/>
  <c r="B18" i="7"/>
  <c r="B37" i="7" s="1"/>
  <c r="C34" i="7"/>
  <c r="C18" i="6"/>
  <c r="B18" i="6"/>
  <c r="B37" i="6" s="1"/>
  <c r="C34" i="6"/>
  <c r="I34" i="6"/>
  <c r="H38" i="6" s="1"/>
  <c r="I18" i="6"/>
  <c r="B24" i="6"/>
  <c r="B34" i="6" s="1"/>
  <c r="B39" i="7" l="1"/>
  <c r="B45" i="7" s="1"/>
  <c r="H39" i="7"/>
  <c r="H40" i="7" s="1"/>
  <c r="H41" i="7" s="1"/>
  <c r="B49" i="7"/>
  <c r="B52" i="7" s="1"/>
  <c r="H39" i="6"/>
  <c r="H40" i="6" s="1"/>
  <c r="H41" i="6" s="1"/>
  <c r="B49" i="6"/>
  <c r="B52" i="6" s="1"/>
  <c r="B38" i="6"/>
  <c r="B39" i="6" s="1"/>
  <c r="B45" i="6" s="1"/>
</calcChain>
</file>

<file path=xl/sharedStrings.xml><?xml version="1.0" encoding="utf-8"?>
<sst xmlns="http://schemas.openxmlformats.org/spreadsheetml/2006/main" count="281" uniqueCount="118">
  <si>
    <t>Rate per hour</t>
  </si>
  <si>
    <t>hours/change</t>
  </si>
  <si>
    <t>per change</t>
  </si>
  <si>
    <t>Fuel</t>
  </si>
  <si>
    <t>Gallon/Hr</t>
  </si>
  <si>
    <t>per gallon</t>
  </si>
  <si>
    <t>Oil Consumption</t>
  </si>
  <si>
    <t>qt/hour</t>
  </si>
  <si>
    <t>per quart</t>
  </si>
  <si>
    <t>hour until TBO</t>
  </si>
  <si>
    <t>per overhaul</t>
  </si>
  <si>
    <t>Insurance</t>
  </si>
  <si>
    <t>Total Costs</t>
  </si>
  <si>
    <t>Hangar Rent</t>
  </si>
  <si>
    <t>Monthly</t>
  </si>
  <si>
    <t>Annual</t>
  </si>
  <si>
    <t>Annual Inspection</t>
  </si>
  <si>
    <t>Direct Operating Cost Multiplier</t>
  </si>
  <si>
    <t xml:space="preserve">100-hr Inspection </t>
  </si>
  <si>
    <t>Loan (Cost of $)</t>
  </si>
  <si>
    <t>Fixed Operating Costs</t>
  </si>
  <si>
    <t>Rate</t>
  </si>
  <si>
    <t>Cost</t>
  </si>
  <si>
    <t>Club insurance</t>
  </si>
  <si>
    <t xml:space="preserve">Per member per month </t>
  </si>
  <si>
    <t>Assume # members:</t>
  </si>
  <si>
    <t>Average cost per hour - all in:</t>
  </si>
  <si>
    <t>Oil Change - Maintenance (General)</t>
  </si>
  <si>
    <t>Model-1</t>
  </si>
  <si>
    <t>General Maintenance</t>
  </si>
  <si>
    <t>Lessor pays fixed cost maintenance</t>
  </si>
  <si>
    <t>Club Fixed Operating Costs</t>
  </si>
  <si>
    <t>Engine Exchange Allowance (to lessor)</t>
  </si>
  <si>
    <t>Lessor Fixed Operating Costs</t>
  </si>
  <si>
    <t>Lessor Variable Costs</t>
  </si>
  <si>
    <t>Club fixed per month</t>
  </si>
  <si>
    <t>Pay Lessor fixed per month</t>
  </si>
  <si>
    <t>Total fixed per month</t>
  </si>
  <si>
    <t>Fixed Costs incl. Lease Base</t>
  </si>
  <si>
    <t>Lessor per hour costs</t>
  </si>
  <si>
    <t>Club per hour costs</t>
  </si>
  <si>
    <t xml:space="preserve">Assume hour flown per month per member = </t>
  </si>
  <si>
    <t>Houre flown by club per year</t>
  </si>
  <si>
    <t>Per hour of use</t>
  </si>
  <si>
    <t>Lessor cost per month</t>
  </si>
  <si>
    <t>To Lessor:</t>
  </si>
  <si>
    <t>Total per hour costs (for club members)</t>
  </si>
  <si>
    <t>Club pays fixed cost maintenance</t>
  </si>
  <si>
    <t>Return on lease</t>
  </si>
  <si>
    <t>Expect a min usage of 10 hours per month</t>
  </si>
  <si>
    <t>Min payment per month is:</t>
  </si>
  <si>
    <t>Hours flown by club per year</t>
  </si>
  <si>
    <t>Tax filing, etc.</t>
  </si>
  <si>
    <t>Direct Operating Costs</t>
  </si>
  <si>
    <t>Lease Model-2</t>
  </si>
  <si>
    <t>Assumptions</t>
  </si>
  <si>
    <t>Start-up Costs</t>
  </si>
  <si>
    <t>Annually</t>
  </si>
  <si>
    <t>Hangar - (per month and annually)</t>
  </si>
  <si>
    <t>Membership Details</t>
  </si>
  <si>
    <t>Number of members</t>
  </si>
  <si>
    <t>Hourly operating cost</t>
  </si>
  <si>
    <t>Cost per hour</t>
  </si>
  <si>
    <t>50-hour oil change - (per change)</t>
  </si>
  <si>
    <t>Per gallon</t>
  </si>
  <si>
    <t>Oil consumption</t>
  </si>
  <si>
    <t>Qrt/hour</t>
  </si>
  <si>
    <t>Per hour</t>
  </si>
  <si>
    <t>Initial year insurance</t>
  </si>
  <si>
    <t>Pre-buy and ferry costs</t>
  </si>
  <si>
    <t>Aircraft purchase price</t>
  </si>
  <si>
    <t>Down payment</t>
  </si>
  <si>
    <t>Sales tax</t>
  </si>
  <si>
    <t>First and last month hangar rent</t>
  </si>
  <si>
    <t>Loan repayment</t>
  </si>
  <si>
    <t>Maintenance reserve - per hour 
(Engine, prop, etc)</t>
  </si>
  <si>
    <t xml:space="preserve">General maintenance
</t>
  </si>
  <si>
    <t>Annual inspection</t>
  </si>
  <si>
    <t>Incorporation and other filing</t>
  </si>
  <si>
    <r>
      <rPr>
        <b/>
        <sz val="10"/>
        <rFont val="Arial"/>
        <family val="2"/>
      </rPr>
      <t>Start-up Costs</t>
    </r>
    <r>
      <rPr>
        <sz val="10"/>
        <rFont val="Arial"/>
        <family val="2"/>
      </rPr>
      <t xml:space="preserve"> are calculated using both one-time costs such as incorporating and pre-buy inspections, as well as the first year's basic operating costs. 
All costs are borne by the club memebrs as start-up costs.
We recommend banking these funds as a reserve for unanticipated expenses.
</t>
    </r>
  </si>
  <si>
    <t>GPS database, website, etc</t>
  </si>
  <si>
    <t>Costs for Starting a New Equity Flying Club</t>
  </si>
  <si>
    <t>2. Club members equally contribute to the down payment</t>
  </si>
  <si>
    <t>1.  Aircraft is financed with an x% down payment</t>
  </si>
  <si>
    <t>3. Club members own equal shares in the airplane</t>
  </si>
  <si>
    <t xml:space="preserve">For aircraft valuation, see the AOPA Vref tool:  </t>
  </si>
  <si>
    <t xml:space="preserve">For loan repayment terms, see the AOPA Aviation Finance loan calculator:  </t>
  </si>
  <si>
    <t>https://finance.aopa.org/loan-calculator</t>
  </si>
  <si>
    <t>https://www.aopa.org/go-fly/aircraft-and-ownership/buying-an-aircraft/vref-aircraft-valuation</t>
  </si>
  <si>
    <t xml:space="preserve">For insurance quotes, contact: </t>
  </si>
  <si>
    <t>https://www.ap-aerospace.com/Aviation-Insurance/Flying-Clubs</t>
  </si>
  <si>
    <t xml:space="preserve">Instructions:  Work step by step downwards through this sheet.  </t>
  </si>
  <si>
    <r>
      <rPr>
        <b/>
        <sz val="10"/>
        <rFont val="Arial"/>
        <family val="2"/>
      </rPr>
      <t>Fixed Operating Costs</t>
    </r>
    <r>
      <rPr>
        <sz val="10"/>
        <rFont val="Arial"/>
        <family val="2"/>
      </rPr>
      <t xml:space="preserve"> are used to arrive at an annual total, then divided by 12 months, then equally divided across all members, producing the monthly dues figure.
</t>
    </r>
  </si>
  <si>
    <t>Membership fee</t>
  </si>
  <si>
    <t>Initial Club Joining Fee, Per Member:</t>
  </si>
  <si>
    <t>Total Costs:</t>
  </si>
  <si>
    <t>100-hr Inspection</t>
  </si>
  <si>
    <r>
      <rPr>
        <b/>
        <sz val="10"/>
        <rFont val="Arial"/>
        <family val="2"/>
      </rPr>
      <t>Direct Operating Costs</t>
    </r>
    <r>
      <rPr>
        <sz val="10"/>
        <rFont val="Arial"/>
        <family val="2"/>
      </rPr>
      <t xml:space="preserve"> are used to calculate the hourly operating costs, based on number of members and hours flown. This allows you to set the usage rate for the club aircraft. 
A maintenance reserve for engine, prop and avionics is held by the club from a per-hour cost.
AOPA recommends performing 100-hour inspections on all aircraft, even if not required by regulations.</t>
    </r>
  </si>
  <si>
    <t>Hourly Rate (rounded up), per hour:</t>
  </si>
  <si>
    <t>Club Joining Fee, per Member</t>
  </si>
  <si>
    <r>
      <t xml:space="preserve">Monthly Dues, per member
</t>
    </r>
    <r>
      <rPr>
        <i/>
        <sz val="10"/>
        <rFont val="Arial"/>
        <family val="2"/>
      </rPr>
      <t>(additional $5 goes to club maintenance reserve)</t>
    </r>
  </si>
  <si>
    <t xml:space="preserve"> Cost Summary</t>
  </si>
  <si>
    <t>2. Club members do not have any equity in the airplane</t>
  </si>
  <si>
    <t>3. Club members shared equially in the club's costs</t>
  </si>
  <si>
    <t>4. Club must have a lease agreement in place with the owner</t>
  </si>
  <si>
    <t>Aircraft market value</t>
  </si>
  <si>
    <t>Lease payment - (per month and annually)</t>
  </si>
  <si>
    <t>Base Lease Rate (%)</t>
  </si>
  <si>
    <t>Costs for Starting a New Non-Equity Flying Club</t>
  </si>
  <si>
    <t>1.  Aircraft is leased at x% of market value, per year</t>
  </si>
  <si>
    <t>READ THIS</t>
  </si>
  <si>
    <t>Enter numbers in Gray Cells.  Other cells are automatically calculated.</t>
  </si>
  <si>
    <t xml:space="preserve">For insurance quotes, see: </t>
  </si>
  <si>
    <t>4. Aircraft valuation available from AOPA Vref valuation tool</t>
  </si>
  <si>
    <t>Dues (rounded up), Per Member, Per Month:</t>
  </si>
  <si>
    <t>Hours per Month</t>
  </si>
  <si>
    <t>Effective Cost per Hour</t>
  </si>
  <si>
    <t>Cost Per Flight Hour with Amortized Monthly Dues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</si>
</sst>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\$#,##0.00_);&quot;($&quot;#,##0.00\)"/>
    <numFmt numFmtId="165" formatCode="\$#,##0_);&quot;($&quot;#,##0\)"/>
    <numFmt numFmtId="166" formatCode="&quot;$&quot;#,##0.00"/>
    <numFmt numFmtId="167" formatCode="&quot;$&quot;#,##0"/>
    <numFmt numFmtId="168" formatCode="0.0%"/>
    <numFmt numFmtId="169" formatCode="#,##0;[Red]#,##0"/>
    <numFmt numFmtId="170" formatCode="[$$-409]#,##0.00_);[Red]\([$$-409]#,##0.00\)"/>
  </numFmts>
  <fonts count="11" x14ac:knownFonts="1">
    <font>
      <sz val="10"/>
      <name val="Arial"/>
      <family val="2"/>
    </font>
    <font>
      <sz val="8"/>
      <name val="MS Sans Serif"/>
      <family val="2"/>
    </font>
    <font>
      <b/>
      <sz val="10"/>
      <name val="MS Sans Serif"/>
      <family val="2"/>
    </font>
    <font>
      <sz val="8"/>
      <name val="Arial"/>
      <family val="2"/>
    </font>
    <font>
      <b/>
      <sz val="8"/>
      <name val="MS Sans Serif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u/>
      <sz val="10"/>
      <color theme="10"/>
      <name val="Arial"/>
      <family val="2"/>
    </font>
    <font>
      <b/>
      <sz val="1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2C2E8"/>
        <bgColor indexed="64"/>
      </patternFill>
    </fill>
  </fills>
  <borders count="66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double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medium">
        <color indexed="8"/>
      </left>
      <right style="thick">
        <color indexed="8"/>
      </right>
      <top style="double">
        <color indexed="8"/>
      </top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170" fontId="0" fillId="0" borderId="0"/>
    <xf numFmtId="170" fontId="9" fillId="0" borderId="0" applyNumberFormat="0" applyFill="0" applyBorder="0" applyAlignment="0" applyProtection="0"/>
  </cellStyleXfs>
  <cellXfs count="195">
    <xf numFmtId="170" fontId="0" fillId="0" borderId="0" xfId="0"/>
    <xf numFmtId="170" fontId="1" fillId="0" borderId="0" xfId="0" applyFont="1" applyAlignment="1">
      <alignment horizontal="center"/>
    </xf>
    <xf numFmtId="170" fontId="0" fillId="0" borderId="0" xfId="0" applyAlignment="1">
      <alignment horizontal="center"/>
    </xf>
    <xf numFmtId="170" fontId="3" fillId="0" borderId="0" xfId="0" applyFont="1"/>
    <xf numFmtId="170" fontId="3" fillId="0" borderId="0" xfId="0" applyFont="1" applyAlignment="1">
      <alignment horizontal="center"/>
    </xf>
    <xf numFmtId="2" fontId="1" fillId="0" borderId="2" xfId="0" applyNumberFormat="1" applyFont="1" applyBorder="1" applyAlignment="1">
      <alignment horizontal="center"/>
    </xf>
    <xf numFmtId="10" fontId="3" fillId="0" borderId="0" xfId="0" applyNumberFormat="1" applyFont="1"/>
    <xf numFmtId="170" fontId="3" fillId="0" borderId="3" xfId="0" applyFont="1" applyBorder="1"/>
    <xf numFmtId="170" fontId="1" fillId="0" borderId="4" xfId="0" applyFont="1" applyBorder="1" applyAlignment="1">
      <alignment horizontal="center"/>
    </xf>
    <xf numFmtId="170" fontId="1" fillId="0" borderId="5" xfId="0" applyFont="1" applyBorder="1" applyAlignment="1">
      <alignment horizontal="center"/>
    </xf>
    <xf numFmtId="170" fontId="1" fillId="0" borderId="0" xfId="0" applyFont="1"/>
    <xf numFmtId="170" fontId="1" fillId="0" borderId="6" xfId="0" applyFont="1" applyBorder="1"/>
    <xf numFmtId="1" fontId="1" fillId="0" borderId="0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70" fontId="1" fillId="0" borderId="0" xfId="0" applyFont="1" applyBorder="1" applyAlignment="1">
      <alignment horizontal="center"/>
    </xf>
    <xf numFmtId="170" fontId="1" fillId="0" borderId="7" xfId="0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70" fontId="3" fillId="0" borderId="0" xfId="0" applyNumberFormat="1" applyFont="1"/>
    <xf numFmtId="170" fontId="1" fillId="0" borderId="8" xfId="0" applyFont="1" applyBorder="1"/>
    <xf numFmtId="170" fontId="1" fillId="0" borderId="9" xfId="0" applyFont="1" applyBorder="1" applyAlignment="1">
      <alignment horizontal="center"/>
    </xf>
    <xf numFmtId="170" fontId="1" fillId="0" borderId="10" xfId="0" applyFont="1" applyBorder="1" applyAlignment="1">
      <alignment horizontal="center"/>
    </xf>
    <xf numFmtId="166" fontId="0" fillId="0" borderId="0" xfId="0" applyNumberFormat="1"/>
    <xf numFmtId="170" fontId="4" fillId="0" borderId="1" xfId="0" applyFont="1" applyBorder="1"/>
    <xf numFmtId="170" fontId="3" fillId="0" borderId="6" xfId="0" applyFont="1" applyBorder="1"/>
    <xf numFmtId="170" fontId="1" fillId="0" borderId="13" xfId="0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70" fontId="1" fillId="0" borderId="17" xfId="0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70" fontId="6" fillId="0" borderId="0" xfId="0" applyFont="1"/>
    <xf numFmtId="170" fontId="6" fillId="0" borderId="11" xfId="0" applyNumberFormat="1" applyFont="1" applyBorder="1"/>
    <xf numFmtId="168" fontId="6" fillId="0" borderId="0" xfId="0" applyNumberFormat="1" applyFont="1" applyAlignment="1">
      <alignment horizontal="left"/>
    </xf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70" fontId="3" fillId="0" borderId="0" xfId="0" applyNumberFormat="1" applyFont="1"/>
    <xf numFmtId="170" fontId="4" fillId="0" borderId="12" xfId="0" applyFont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170" fontId="4" fillId="0" borderId="5" xfId="0" applyFont="1" applyBorder="1" applyAlignment="1">
      <alignment horizontal="center"/>
    </xf>
    <xf numFmtId="170" fontId="4" fillId="0" borderId="4" xfId="0" applyFont="1" applyBorder="1" applyAlignment="1">
      <alignment horizontal="center"/>
    </xf>
    <xf numFmtId="1" fontId="3" fillId="0" borderId="0" xfId="0" applyNumberFormat="1" applyFont="1"/>
    <xf numFmtId="164" fontId="3" fillId="0" borderId="0" xfId="0" applyNumberFormat="1" applyFont="1"/>
    <xf numFmtId="164" fontId="1" fillId="0" borderId="0" xfId="0" applyNumberFormat="1" applyFont="1" applyAlignment="1">
      <alignment horizontal="right"/>
    </xf>
    <xf numFmtId="170" fontId="1" fillId="0" borderId="0" xfId="0" applyFont="1" applyAlignment="1">
      <alignment horizontal="right"/>
    </xf>
    <xf numFmtId="169" fontId="6" fillId="0" borderId="11" xfId="0" applyNumberFormat="1" applyFont="1" applyBorder="1"/>
    <xf numFmtId="170" fontId="3" fillId="0" borderId="0" xfId="0" applyNumberFormat="1" applyFont="1"/>
    <xf numFmtId="170" fontId="5" fillId="2" borderId="0" xfId="0" applyFont="1" applyFill="1"/>
    <xf numFmtId="170" fontId="0" fillId="0" borderId="0" xfId="0" applyProtection="1"/>
    <xf numFmtId="170" fontId="0" fillId="0" borderId="0" xfId="0" applyAlignment="1" applyProtection="1">
      <alignment horizontal="center"/>
    </xf>
    <xf numFmtId="170" fontId="3" fillId="0" borderId="0" xfId="0" applyFont="1" applyProtection="1"/>
    <xf numFmtId="170" fontId="1" fillId="0" borderId="0" xfId="0" applyFont="1" applyAlignment="1" applyProtection="1">
      <alignment horizontal="center"/>
    </xf>
    <xf numFmtId="170" fontId="3" fillId="0" borderId="0" xfId="0" applyFont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70" fontId="1" fillId="0" borderId="0" xfId="0" applyFont="1" applyBorder="1" applyProtection="1"/>
    <xf numFmtId="170" fontId="3" fillId="0" borderId="0" xfId="0" applyNumberFormat="1" applyFont="1" applyProtection="1"/>
    <xf numFmtId="167" fontId="0" fillId="0" borderId="0" xfId="0" applyNumberFormat="1" applyProtection="1"/>
    <xf numFmtId="170" fontId="5" fillId="3" borderId="29" xfId="0" applyFont="1" applyFill="1" applyBorder="1" applyAlignment="1" applyProtection="1">
      <alignment horizontal="left"/>
    </xf>
    <xf numFmtId="170" fontId="0" fillId="3" borderId="30" xfId="0" applyFill="1" applyBorder="1" applyAlignment="1" applyProtection="1">
      <alignment horizontal="center"/>
    </xf>
    <xf numFmtId="170" fontId="0" fillId="0" borderId="0" xfId="0" applyBorder="1" applyAlignment="1" applyProtection="1"/>
    <xf numFmtId="170" fontId="0" fillId="0" borderId="0" xfId="0" applyBorder="1" applyAlignment="1" applyProtection="1">
      <alignment horizontal="left" indent="1"/>
    </xf>
    <xf numFmtId="170" fontId="3" fillId="0" borderId="0" xfId="0" applyFont="1" applyBorder="1" applyAlignment="1" applyProtection="1">
      <alignment vertical="top"/>
    </xf>
    <xf numFmtId="170" fontId="0" fillId="0" borderId="0" xfId="0" applyFont="1" applyAlignment="1" applyProtection="1">
      <alignment horizontal="center"/>
    </xf>
    <xf numFmtId="170" fontId="0" fillId="0" borderId="0" xfId="0" applyBorder="1" applyProtection="1"/>
    <xf numFmtId="164" fontId="0" fillId="0" borderId="20" xfId="0" applyNumberFormat="1" applyFont="1" applyBorder="1" applyAlignment="1" applyProtection="1"/>
    <xf numFmtId="164" fontId="0" fillId="2" borderId="20" xfId="0" applyNumberFormat="1" applyFont="1" applyFill="1" applyBorder="1" applyAlignment="1" applyProtection="1">
      <alignment vertical="center"/>
      <protection locked="0"/>
    </xf>
    <xf numFmtId="170" fontId="0" fillId="0" borderId="24" xfId="0" applyFont="1" applyBorder="1" applyProtection="1"/>
    <xf numFmtId="170" fontId="5" fillId="0" borderId="20" xfId="0" applyFont="1" applyBorder="1" applyAlignment="1" applyProtection="1">
      <alignment horizontal="center"/>
    </xf>
    <xf numFmtId="164" fontId="5" fillId="0" borderId="25" xfId="0" applyNumberFormat="1" applyFont="1" applyBorder="1" applyAlignment="1" applyProtection="1">
      <alignment horizontal="center"/>
    </xf>
    <xf numFmtId="170" fontId="0" fillId="0" borderId="24" xfId="0" applyFont="1" applyBorder="1" applyAlignment="1" applyProtection="1">
      <alignment vertical="center"/>
    </xf>
    <xf numFmtId="164" fontId="0" fillId="2" borderId="25" xfId="0" applyNumberFormat="1" applyFont="1" applyFill="1" applyBorder="1" applyAlignment="1" applyProtection="1">
      <alignment vertical="center"/>
      <protection locked="0"/>
    </xf>
    <xf numFmtId="170" fontId="0" fillId="0" borderId="24" xfId="0" applyFont="1" applyBorder="1" applyAlignment="1" applyProtection="1">
      <alignment horizontal="left" vertical="center"/>
    </xf>
    <xf numFmtId="164" fontId="0" fillId="0" borderId="20" xfId="0" applyNumberFormat="1" applyFont="1" applyBorder="1" applyAlignment="1" applyProtection="1">
      <alignment horizontal="center"/>
    </xf>
    <xf numFmtId="170" fontId="0" fillId="0" borderId="0" xfId="0" applyBorder="1" applyAlignment="1" applyProtection="1">
      <alignment horizontal="left" vertical="top" wrapText="1"/>
    </xf>
    <xf numFmtId="164" fontId="0" fillId="2" borderId="25" xfId="0" applyNumberFormat="1" applyFont="1" applyFill="1" applyBorder="1" applyAlignment="1" applyProtection="1">
      <alignment horizontal="right" vertical="center"/>
      <protection locked="0"/>
    </xf>
    <xf numFmtId="164" fontId="0" fillId="0" borderId="25" xfId="0" applyNumberFormat="1" applyFont="1" applyBorder="1" applyAlignment="1" applyProtection="1">
      <alignment horizontal="right" vertical="center"/>
    </xf>
    <xf numFmtId="164" fontId="0" fillId="0" borderId="25" xfId="0" applyNumberFormat="1" applyFont="1" applyBorder="1" applyAlignment="1" applyProtection="1">
      <alignment horizontal="right"/>
    </xf>
    <xf numFmtId="170" fontId="0" fillId="0" borderId="0" xfId="0" applyAlignment="1" applyProtection="1">
      <alignment horizontal="center" vertical="top"/>
    </xf>
    <xf numFmtId="170" fontId="0" fillId="0" borderId="0" xfId="0" applyAlignment="1" applyProtection="1">
      <alignment horizontal="left" vertical="top"/>
    </xf>
    <xf numFmtId="170" fontId="0" fillId="0" borderId="0" xfId="0" applyAlignment="1" applyProtection="1">
      <alignment vertical="top"/>
    </xf>
    <xf numFmtId="170" fontId="9" fillId="0" borderId="0" xfId="1" applyAlignment="1" applyProtection="1">
      <alignment vertical="top"/>
    </xf>
    <xf numFmtId="170" fontId="0" fillId="0" borderId="0" xfId="0" applyAlignment="1" applyProtection="1">
      <alignment vertical="center"/>
    </xf>
    <xf numFmtId="170" fontId="9" fillId="0" borderId="0" xfId="1" applyAlignment="1" applyProtection="1">
      <alignment vertical="center"/>
    </xf>
    <xf numFmtId="170" fontId="0" fillId="6" borderId="20" xfId="0" applyFill="1" applyBorder="1" applyAlignment="1" applyProtection="1">
      <alignment horizontal="left" vertical="center" wrapText="1"/>
    </xf>
    <xf numFmtId="170" fontId="2" fillId="3" borderId="38" xfId="0" applyFont="1" applyFill="1" applyBorder="1" applyProtection="1"/>
    <xf numFmtId="164" fontId="8" fillId="3" borderId="39" xfId="0" applyNumberFormat="1" applyFont="1" applyFill="1" applyBorder="1" applyAlignment="1" applyProtection="1">
      <alignment horizontal="center"/>
    </xf>
    <xf numFmtId="170" fontId="5" fillId="0" borderId="0" xfId="0" applyFont="1" applyBorder="1" applyProtection="1"/>
    <xf numFmtId="164" fontId="5" fillId="0" borderId="0" xfId="0" applyNumberFormat="1" applyFont="1" applyBorder="1" applyAlignment="1" applyProtection="1">
      <alignment horizontal="center"/>
    </xf>
    <xf numFmtId="170" fontId="0" fillId="0" borderId="46" xfId="0" applyFont="1" applyBorder="1" applyProtection="1"/>
    <xf numFmtId="170" fontId="5" fillId="0" borderId="47" xfId="0" applyFont="1" applyBorder="1" applyAlignment="1" applyProtection="1">
      <alignment horizontal="center"/>
    </xf>
    <xf numFmtId="170" fontId="5" fillId="0" borderId="48" xfId="0" applyFont="1" applyBorder="1" applyAlignment="1" applyProtection="1">
      <alignment horizontal="center"/>
    </xf>
    <xf numFmtId="170" fontId="0" fillId="0" borderId="46" xfId="0" applyFont="1" applyBorder="1" applyAlignment="1" applyProtection="1">
      <alignment vertical="center"/>
    </xf>
    <xf numFmtId="1" fontId="0" fillId="0" borderId="47" xfId="0" applyNumberFormat="1" applyFont="1" applyBorder="1" applyAlignment="1" applyProtection="1">
      <alignment horizontal="center" vertical="center"/>
    </xf>
    <xf numFmtId="164" fontId="0" fillId="2" borderId="47" xfId="0" applyNumberFormat="1" applyFont="1" applyFill="1" applyBorder="1" applyAlignment="1" applyProtection="1">
      <alignment horizontal="center" vertical="center"/>
      <protection locked="0"/>
    </xf>
    <xf numFmtId="164" fontId="0" fillId="0" borderId="48" xfId="0" applyNumberFormat="1" applyFont="1" applyBorder="1" applyAlignment="1" applyProtection="1">
      <alignment horizontal="center" vertical="center"/>
    </xf>
    <xf numFmtId="38" fontId="0" fillId="2" borderId="47" xfId="0" applyNumberFormat="1" applyFont="1" applyFill="1" applyBorder="1" applyAlignment="1" applyProtection="1">
      <alignment horizontal="center"/>
      <protection locked="0"/>
    </xf>
    <xf numFmtId="166" fontId="0" fillId="2" borderId="47" xfId="0" applyNumberFormat="1" applyFont="1" applyFill="1" applyBorder="1" applyAlignment="1" applyProtection="1">
      <alignment horizontal="center"/>
      <protection locked="0"/>
    </xf>
    <xf numFmtId="170" fontId="0" fillId="0" borderId="47" xfId="0" applyFont="1" applyBorder="1" applyAlignment="1" applyProtection="1">
      <alignment horizontal="center"/>
    </xf>
    <xf numFmtId="40" fontId="0" fillId="2" borderId="47" xfId="0" applyNumberFormat="1" applyFont="1" applyFill="1" applyBorder="1" applyAlignment="1" applyProtection="1">
      <alignment horizontal="center"/>
      <protection locked="0"/>
    </xf>
    <xf numFmtId="170" fontId="0" fillId="0" borderId="46" xfId="0" applyFont="1" applyBorder="1" applyAlignment="1" applyProtection="1">
      <alignment vertical="top" wrapText="1"/>
    </xf>
    <xf numFmtId="165" fontId="0" fillId="0" borderId="47" xfId="0" applyNumberFormat="1" applyFont="1" applyBorder="1" applyAlignment="1" applyProtection="1">
      <alignment horizontal="center" vertical="center"/>
    </xf>
    <xf numFmtId="165" fontId="0" fillId="0" borderId="47" xfId="0" applyNumberFormat="1" applyFont="1" applyBorder="1" applyAlignment="1" applyProtection="1">
      <alignment horizontal="center"/>
    </xf>
    <xf numFmtId="164" fontId="0" fillId="2" borderId="48" xfId="0" applyNumberFormat="1" applyFont="1" applyFill="1" applyBorder="1" applyAlignment="1" applyProtection="1">
      <alignment horizontal="center" vertical="center"/>
      <protection locked="0"/>
    </xf>
    <xf numFmtId="164" fontId="0" fillId="0" borderId="47" xfId="0" applyNumberFormat="1" applyFont="1" applyBorder="1" applyAlignment="1" applyProtection="1">
      <alignment horizontal="center" vertical="center"/>
    </xf>
    <xf numFmtId="170" fontId="0" fillId="0" borderId="46" xfId="0" applyFont="1" applyBorder="1" applyAlignment="1" applyProtection="1">
      <alignment horizontal="right"/>
    </xf>
    <xf numFmtId="164" fontId="0" fillId="0" borderId="47" xfId="0" applyNumberFormat="1" applyFont="1" applyBorder="1" applyAlignment="1" applyProtection="1">
      <alignment horizontal="center"/>
    </xf>
    <xf numFmtId="164" fontId="0" fillId="0" borderId="47" xfId="0" applyNumberFormat="1" applyFont="1" applyBorder="1" applyAlignment="1" applyProtection="1">
      <alignment horizontal="right"/>
    </xf>
    <xf numFmtId="170" fontId="0" fillId="0" borderId="24" xfId="0" applyFont="1" applyBorder="1" applyAlignment="1" applyProtection="1">
      <alignment horizontal="right"/>
    </xf>
    <xf numFmtId="170" fontId="5" fillId="0" borderId="20" xfId="0" applyFont="1" applyBorder="1" applyAlignment="1" applyProtection="1">
      <alignment horizontal="left"/>
    </xf>
    <xf numFmtId="170" fontId="0" fillId="0" borderId="48" xfId="0" applyFont="1" applyBorder="1" applyAlignment="1" applyProtection="1">
      <alignment horizontal="center"/>
    </xf>
    <xf numFmtId="170" fontId="5" fillId="5" borderId="24" xfId="0" applyFont="1" applyFill="1" applyBorder="1" applyAlignment="1" applyProtection="1">
      <alignment horizontal="center" vertical="top" wrapText="1"/>
    </xf>
    <xf numFmtId="170" fontId="5" fillId="5" borderId="26" xfId="0" applyFont="1" applyFill="1" applyBorder="1" applyAlignment="1" applyProtection="1">
      <alignment horizontal="center" vertical="top" wrapText="1"/>
    </xf>
    <xf numFmtId="170" fontId="0" fillId="0" borderId="20" xfId="0" applyFont="1" applyBorder="1" applyAlignment="1" applyProtection="1"/>
    <xf numFmtId="164" fontId="0" fillId="0" borderId="25" xfId="0" applyNumberFormat="1" applyFont="1" applyBorder="1" applyAlignment="1" applyProtection="1">
      <alignment vertical="center"/>
    </xf>
    <xf numFmtId="170" fontId="5" fillId="9" borderId="0" xfId="0" applyFont="1" applyFill="1" applyAlignment="1" applyProtection="1">
      <alignment horizontal="center" vertical="center"/>
    </xf>
    <xf numFmtId="170" fontId="5" fillId="0" borderId="59" xfId="0" applyFont="1" applyBorder="1" applyAlignment="1" applyProtection="1">
      <alignment horizontal="center"/>
    </xf>
    <xf numFmtId="164" fontId="0" fillId="0" borderId="59" xfId="0" applyNumberFormat="1" applyFont="1" applyBorder="1" applyAlignment="1" applyProtection="1">
      <alignment horizontal="center" vertical="center"/>
    </xf>
    <xf numFmtId="164" fontId="0" fillId="2" borderId="59" xfId="0" applyNumberFormat="1" applyFont="1" applyFill="1" applyBorder="1" applyAlignment="1" applyProtection="1">
      <alignment horizontal="center" vertical="center"/>
      <protection locked="0"/>
    </xf>
    <xf numFmtId="170" fontId="0" fillId="0" borderId="59" xfId="0" applyFont="1" applyBorder="1" applyAlignment="1" applyProtection="1">
      <alignment horizontal="center"/>
    </xf>
    <xf numFmtId="1" fontId="5" fillId="2" borderId="20" xfId="0" applyNumberFormat="1" applyFont="1" applyFill="1" applyBorder="1" applyAlignment="1" applyProtection="1">
      <alignment wrapText="1"/>
    </xf>
    <xf numFmtId="9" fontId="0" fillId="7" borderId="20" xfId="0" applyNumberFormat="1" applyFont="1" applyFill="1" applyBorder="1" applyAlignment="1" applyProtection="1">
      <alignment horizontal="center" vertical="center"/>
      <protection locked="0"/>
    </xf>
    <xf numFmtId="164" fontId="0" fillId="7" borderId="20" xfId="0" applyNumberFormat="1" applyFont="1" applyFill="1" applyBorder="1" applyAlignment="1" applyProtection="1">
      <protection locked="0"/>
    </xf>
    <xf numFmtId="164" fontId="0" fillId="2" borderId="25" xfId="0" applyNumberFormat="1" applyFont="1" applyFill="1" applyBorder="1" applyAlignment="1" applyProtection="1">
      <alignment vertical="center"/>
    </xf>
    <xf numFmtId="9" fontId="0" fillId="7" borderId="20" xfId="0" applyNumberFormat="1" applyFont="1" applyFill="1" applyBorder="1" applyAlignment="1" applyProtection="1">
      <protection locked="0"/>
    </xf>
    <xf numFmtId="166" fontId="5" fillId="5" borderId="25" xfId="0" applyNumberFormat="1" applyFont="1" applyFill="1" applyBorder="1" applyAlignment="1" applyProtection="1">
      <alignment vertical="center"/>
    </xf>
    <xf numFmtId="166" fontId="5" fillId="5" borderId="28" xfId="0" applyNumberFormat="1" applyFont="1" applyFill="1" applyBorder="1" applyAlignment="1" applyProtection="1">
      <alignment vertical="center"/>
    </xf>
    <xf numFmtId="1" fontId="5" fillId="5" borderId="24" xfId="0" applyNumberFormat="1" applyFont="1" applyFill="1" applyBorder="1" applyAlignment="1" applyProtection="1">
      <alignment horizontal="center"/>
    </xf>
    <xf numFmtId="170" fontId="5" fillId="0" borderId="25" xfId="0" applyFont="1" applyBorder="1" applyProtection="1"/>
    <xf numFmtId="1" fontId="5" fillId="5" borderId="26" xfId="0" applyNumberFormat="1" applyFont="1" applyFill="1" applyBorder="1" applyAlignment="1" applyProtection="1">
      <alignment horizontal="center"/>
    </xf>
    <xf numFmtId="170" fontId="5" fillId="0" borderId="28" xfId="0" applyFont="1" applyBorder="1" applyProtection="1"/>
    <xf numFmtId="170" fontId="0" fillId="0" borderId="42" xfId="0" applyFont="1" applyBorder="1" applyProtection="1"/>
    <xf numFmtId="1" fontId="0" fillId="2" borderId="28" xfId="0" applyNumberFormat="1" applyFont="1" applyFill="1" applyBorder="1" applyProtection="1">
      <protection locked="0"/>
    </xf>
    <xf numFmtId="170" fontId="0" fillId="0" borderId="41" xfId="0" applyBorder="1" applyAlignment="1" applyProtection="1">
      <alignment horizontal="center" vertical="top"/>
    </xf>
    <xf numFmtId="170" fontId="0" fillId="0" borderId="41" xfId="0" applyBorder="1" applyProtection="1"/>
    <xf numFmtId="170" fontId="0" fillId="0" borderId="52" xfId="0" applyBorder="1" applyAlignment="1" applyProtection="1">
      <alignment horizontal="center" vertical="top"/>
    </xf>
    <xf numFmtId="170" fontId="0" fillId="0" borderId="52" xfId="0" applyBorder="1" applyProtection="1"/>
    <xf numFmtId="170" fontId="0" fillId="0" borderId="36" xfId="0" applyBorder="1" applyAlignment="1" applyProtection="1">
      <alignment vertical="center" wrapText="1"/>
    </xf>
    <xf numFmtId="170" fontId="0" fillId="0" borderId="35" xfId="0" applyBorder="1" applyAlignment="1" applyProtection="1">
      <alignment vertical="center" wrapText="1"/>
    </xf>
    <xf numFmtId="170" fontId="10" fillId="0" borderId="55" xfId="0" applyFont="1" applyBorder="1" applyAlignment="1" applyProtection="1">
      <alignment horizontal="center" vertical="center"/>
    </xf>
    <xf numFmtId="170" fontId="10" fillId="0" borderId="41" xfId="0" applyFont="1" applyBorder="1" applyAlignment="1" applyProtection="1">
      <alignment horizontal="center" vertical="center"/>
    </xf>
    <xf numFmtId="170" fontId="10" fillId="0" borderId="56" xfId="0" applyFont="1" applyBorder="1" applyAlignment="1" applyProtection="1">
      <alignment horizontal="center" vertical="center"/>
    </xf>
    <xf numFmtId="170" fontId="10" fillId="0" borderId="40" xfId="0" applyFont="1" applyBorder="1" applyAlignment="1" applyProtection="1">
      <alignment horizontal="center" vertical="center"/>
    </xf>
    <xf numFmtId="170" fontId="10" fillId="0" borderId="0" xfId="0" applyFont="1" applyBorder="1" applyAlignment="1" applyProtection="1">
      <alignment horizontal="center" vertical="center"/>
    </xf>
    <xf numFmtId="170" fontId="10" fillId="0" borderId="57" xfId="0" applyFont="1" applyBorder="1" applyAlignment="1" applyProtection="1">
      <alignment horizontal="center" vertical="center"/>
    </xf>
    <xf numFmtId="170" fontId="10" fillId="0" borderId="42" xfId="0" applyFont="1" applyBorder="1" applyAlignment="1" applyProtection="1">
      <alignment horizontal="center" vertical="center"/>
    </xf>
    <xf numFmtId="170" fontId="10" fillId="0" borderId="52" xfId="0" applyFont="1" applyBorder="1" applyAlignment="1" applyProtection="1">
      <alignment horizontal="center" vertical="center"/>
    </xf>
    <xf numFmtId="170" fontId="10" fillId="0" borderId="58" xfId="0" applyFont="1" applyBorder="1" applyAlignment="1" applyProtection="1">
      <alignment horizontal="center" vertical="center"/>
    </xf>
    <xf numFmtId="170" fontId="0" fillId="0" borderId="0" xfId="0" applyAlignment="1" applyProtection="1">
      <alignment horizontal="left" vertical="top"/>
    </xf>
    <xf numFmtId="170" fontId="0" fillId="0" borderId="31" xfId="0" applyBorder="1" applyAlignment="1" applyProtection="1">
      <alignment vertical="center"/>
    </xf>
    <xf numFmtId="170" fontId="0" fillId="0" borderId="32" xfId="0" applyBorder="1" applyAlignment="1" applyProtection="1">
      <alignment vertical="center"/>
    </xf>
    <xf numFmtId="170" fontId="0" fillId="0" borderId="33" xfId="0" applyBorder="1" applyAlignment="1" applyProtection="1">
      <alignment vertical="center" wrapText="1"/>
    </xf>
    <xf numFmtId="170" fontId="0" fillId="0" borderId="34" xfId="0" applyBorder="1" applyAlignment="1" applyProtection="1">
      <alignment vertical="center" wrapText="1"/>
    </xf>
    <xf numFmtId="170" fontId="0" fillId="0" borderId="33" xfId="0" applyBorder="1" applyAlignment="1" applyProtection="1">
      <alignment vertical="center"/>
    </xf>
    <xf numFmtId="170" fontId="0" fillId="0" borderId="34" xfId="0" applyBorder="1" applyAlignment="1" applyProtection="1">
      <alignment vertical="center"/>
    </xf>
    <xf numFmtId="170" fontId="5" fillId="4" borderId="21" xfId="0" applyFont="1" applyFill="1" applyBorder="1" applyAlignment="1" applyProtection="1">
      <alignment horizontal="center"/>
    </xf>
    <xf numFmtId="170" fontId="5" fillId="4" borderId="22" xfId="0" applyFont="1" applyFill="1" applyBorder="1" applyAlignment="1" applyProtection="1">
      <alignment horizontal="center"/>
    </xf>
    <xf numFmtId="170" fontId="5" fillId="4" borderId="23" xfId="0" applyFont="1" applyFill="1" applyBorder="1" applyAlignment="1" applyProtection="1">
      <alignment horizontal="center"/>
    </xf>
    <xf numFmtId="170" fontId="5" fillId="8" borderId="24" xfId="0" applyFont="1" applyFill="1" applyBorder="1" applyAlignment="1" applyProtection="1">
      <alignment horizontal="right" vertical="center"/>
    </xf>
    <xf numFmtId="170" fontId="5" fillId="8" borderId="20" xfId="0" applyFont="1" applyFill="1" applyBorder="1" applyAlignment="1" applyProtection="1">
      <alignment horizontal="right" vertical="center"/>
    </xf>
    <xf numFmtId="170" fontId="5" fillId="8" borderId="26" xfId="0" applyFont="1" applyFill="1" applyBorder="1" applyAlignment="1" applyProtection="1">
      <alignment horizontal="right" vertical="center"/>
    </xf>
    <xf numFmtId="170" fontId="5" fillId="8" borderId="27" xfId="0" applyFont="1" applyFill="1" applyBorder="1" applyAlignment="1" applyProtection="1">
      <alignment horizontal="right" vertical="center"/>
    </xf>
    <xf numFmtId="164" fontId="5" fillId="8" borderId="25" xfId="0" applyNumberFormat="1" applyFont="1" applyFill="1" applyBorder="1" applyAlignment="1" applyProtection="1">
      <alignment horizontal="center" vertical="center"/>
    </xf>
    <xf numFmtId="164" fontId="5" fillId="8" borderId="28" xfId="0" applyNumberFormat="1" applyFont="1" applyFill="1" applyBorder="1" applyAlignment="1" applyProtection="1">
      <alignment horizontal="center" vertical="center"/>
    </xf>
    <xf numFmtId="170" fontId="5" fillId="10" borderId="60" xfId="0" applyFont="1" applyFill="1" applyBorder="1" applyAlignment="1" applyProtection="1">
      <alignment horizontal="center" vertical="center" wrapText="1"/>
    </xf>
    <xf numFmtId="170" fontId="5" fillId="10" borderId="62" xfId="0" applyFont="1" applyFill="1" applyBorder="1" applyAlignment="1" applyProtection="1">
      <alignment horizontal="center" vertical="center" wrapText="1"/>
    </xf>
    <xf numFmtId="170" fontId="5" fillId="10" borderId="64" xfId="0" applyFont="1" applyFill="1" applyBorder="1" applyAlignment="1" applyProtection="1">
      <alignment horizontal="center" vertical="center" wrapText="1"/>
    </xf>
    <xf numFmtId="170" fontId="5" fillId="10" borderId="61" xfId="0" applyFont="1" applyFill="1" applyBorder="1" applyAlignment="1" applyProtection="1">
      <alignment horizontal="center" vertical="center" wrapText="1"/>
    </xf>
    <xf numFmtId="170" fontId="5" fillId="10" borderId="63" xfId="0" applyFont="1" applyFill="1" applyBorder="1" applyAlignment="1" applyProtection="1">
      <alignment horizontal="center" vertical="center" wrapText="1"/>
    </xf>
    <xf numFmtId="170" fontId="5" fillId="10" borderId="65" xfId="0" applyFont="1" applyFill="1" applyBorder="1" applyAlignment="1" applyProtection="1">
      <alignment horizontal="center" vertical="center" wrapText="1"/>
    </xf>
    <xf numFmtId="170" fontId="5" fillId="3" borderId="21" xfId="0" applyFont="1" applyFill="1" applyBorder="1" applyAlignment="1" applyProtection="1">
      <alignment horizontal="center" vertical="center"/>
    </xf>
    <xf numFmtId="170" fontId="5" fillId="3" borderId="23" xfId="0" applyFont="1" applyFill="1" applyBorder="1" applyAlignment="1" applyProtection="1">
      <alignment horizontal="center" vertical="center"/>
    </xf>
    <xf numFmtId="170" fontId="0" fillId="0" borderId="20" xfId="0" applyBorder="1" applyAlignment="1" applyProtection="1">
      <alignment horizontal="left" vertical="top" wrapText="1"/>
    </xf>
    <xf numFmtId="170" fontId="0" fillId="0" borderId="20" xfId="0" applyBorder="1" applyAlignment="1" applyProtection="1">
      <alignment horizontal="left" wrapText="1"/>
    </xf>
    <xf numFmtId="170" fontId="5" fillId="4" borderId="43" xfId="0" applyFont="1" applyFill="1" applyBorder="1" applyAlignment="1" applyProtection="1">
      <alignment horizontal="center"/>
    </xf>
    <xf numFmtId="170" fontId="5" fillId="4" borderId="44" xfId="0" applyFont="1" applyFill="1" applyBorder="1" applyAlignment="1" applyProtection="1">
      <alignment horizontal="center"/>
    </xf>
    <xf numFmtId="170" fontId="5" fillId="4" borderId="45" xfId="0" applyFont="1" applyFill="1" applyBorder="1" applyAlignment="1" applyProtection="1">
      <alignment horizontal="center"/>
    </xf>
    <xf numFmtId="170" fontId="0" fillId="0" borderId="30" xfId="0" applyBorder="1" applyAlignment="1" applyProtection="1">
      <alignment horizontal="left" vertical="top" wrapText="1"/>
    </xf>
    <xf numFmtId="170" fontId="5" fillId="8" borderId="50" xfId="0" applyFont="1" applyFill="1" applyBorder="1" applyAlignment="1" applyProtection="1">
      <alignment horizontal="right" vertical="center"/>
    </xf>
    <xf numFmtId="170" fontId="5" fillId="8" borderId="49" xfId="0" applyFont="1" applyFill="1" applyBorder="1" applyAlignment="1" applyProtection="1">
      <alignment horizontal="right" vertical="center"/>
    </xf>
    <xf numFmtId="170" fontId="5" fillId="8" borderId="51" xfId="0" applyFont="1" applyFill="1" applyBorder="1" applyAlignment="1" applyProtection="1">
      <alignment horizontal="right" vertical="center"/>
    </xf>
    <xf numFmtId="170" fontId="5" fillId="8" borderId="42" xfId="0" applyFont="1" applyFill="1" applyBorder="1" applyAlignment="1" applyProtection="1">
      <alignment horizontal="right" vertical="center"/>
    </xf>
    <xf numFmtId="170" fontId="5" fillId="8" borderId="52" xfId="0" applyFont="1" applyFill="1" applyBorder="1" applyAlignment="1" applyProtection="1">
      <alignment horizontal="right" vertical="center"/>
    </xf>
    <xf numFmtId="170" fontId="5" fillId="8" borderId="53" xfId="0" applyFont="1" applyFill="1" applyBorder="1" applyAlignment="1" applyProtection="1">
      <alignment horizontal="right" vertical="center"/>
    </xf>
    <xf numFmtId="170" fontId="5" fillId="8" borderId="54" xfId="0" applyFont="1" applyFill="1" applyBorder="1" applyAlignment="1" applyProtection="1">
      <alignment horizontal="center" vertical="center"/>
    </xf>
    <xf numFmtId="170" fontId="5" fillId="8" borderId="37" xfId="0" applyFont="1" applyFill="1" applyBorder="1" applyAlignment="1" applyProtection="1">
      <alignment horizontal="center" vertical="center"/>
    </xf>
    <xf numFmtId="170" fontId="0" fillId="0" borderId="46" xfId="0" applyFont="1" applyBorder="1" applyAlignment="1" applyProtection="1">
      <alignment horizontal="left" vertical="center"/>
    </xf>
    <xf numFmtId="164" fontId="0" fillId="0" borderId="48" xfId="0" applyNumberFormat="1" applyFont="1" applyBorder="1" applyAlignment="1" applyProtection="1">
      <alignment horizontal="center" vertical="center"/>
    </xf>
    <xf numFmtId="170" fontId="5" fillId="3" borderId="38" xfId="0" applyFont="1" applyFill="1" applyBorder="1" applyAlignment="1" applyProtection="1">
      <alignment horizontal="center" wrapText="1"/>
    </xf>
    <xf numFmtId="170" fontId="5" fillId="3" borderId="39" xfId="0" applyFont="1" applyFill="1" applyBorder="1" applyAlignment="1" applyProtection="1">
      <alignment horizontal="center" wrapText="1"/>
    </xf>
    <xf numFmtId="170" fontId="5" fillId="3" borderId="21" xfId="0" applyFont="1" applyFill="1" applyBorder="1" applyAlignment="1" applyProtection="1">
      <alignment horizontal="center"/>
    </xf>
    <xf numFmtId="170" fontId="5" fillId="3" borderId="23" xfId="0" applyFont="1" applyFill="1" applyBorder="1" applyAlignment="1" applyProtection="1">
      <alignment horizontal="center"/>
    </xf>
    <xf numFmtId="164" fontId="0" fillId="0" borderId="59" xfId="0" applyNumberFormat="1" applyFont="1" applyBorder="1" applyAlignment="1" applyProtection="1">
      <alignment horizontal="center" vertical="center"/>
    </xf>
    <xf numFmtId="1" fontId="1" fillId="0" borderId="19" xfId="0" applyNumberFormat="1" applyFont="1" applyBorder="1" applyAlignment="1">
      <alignment horizontal="left"/>
    </xf>
    <xf numFmtId="1" fontId="1" fillId="0" borderId="7" xfId="0" applyNumberFormat="1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2C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26895</xdr:colOff>
      <xdr:row>10</xdr:row>
      <xdr:rowOff>53788</xdr:rowOff>
    </xdr:from>
    <xdr:to>
      <xdr:col>1</xdr:col>
      <xdr:colOff>645460</xdr:colOff>
      <xdr:row>10</xdr:row>
      <xdr:rowOff>323267</xdr:rowOff>
    </xdr:to>
    <xdr:sp macro="" textlink="">
      <xdr:nvSpPr>
        <xdr:cNvPr id="2" name="Arrow: Left 1">
          <a:extLst>
            <a:ext uri="{FF2B5EF4-FFF2-40B4-BE49-F238E27FC236}">
              <a16:creationId xmlns="" xmlns:a16="http://schemas.microsoft.com/office/drawing/2014/main" id="{4BDE2283-0A02-451D-8481-B6291D466EFC}"/>
            </a:ext>
          </a:extLst>
        </xdr:cNvPr>
        <xdr:cNvSpPr/>
      </xdr:nvSpPr>
      <xdr:spPr bwMode="auto">
        <a:xfrm>
          <a:off x="3158715" y="1730188"/>
          <a:ext cx="618565" cy="269479"/>
        </a:xfrm>
        <a:prstGeom prst="leftArrow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26895</xdr:colOff>
      <xdr:row>10</xdr:row>
      <xdr:rowOff>53788</xdr:rowOff>
    </xdr:from>
    <xdr:to>
      <xdr:col>1</xdr:col>
      <xdr:colOff>645460</xdr:colOff>
      <xdr:row>10</xdr:row>
      <xdr:rowOff>323267</xdr:rowOff>
    </xdr:to>
    <xdr:sp macro="" textlink="">
      <xdr:nvSpPr>
        <xdr:cNvPr id="2" name="Arrow: Left 1">
          <a:extLst>
            <a:ext uri="{FF2B5EF4-FFF2-40B4-BE49-F238E27FC236}">
              <a16:creationId xmlns="" xmlns:a16="http://schemas.microsoft.com/office/drawing/2014/main" id="{6380E6C6-BFD7-4B7E-ACB2-C136A8FAF14E}"/>
            </a:ext>
          </a:extLst>
        </xdr:cNvPr>
        <xdr:cNvSpPr/>
      </xdr:nvSpPr>
      <xdr:spPr bwMode="auto">
        <a:xfrm>
          <a:off x="3155577" y="1748117"/>
          <a:ext cx="618565" cy="269479"/>
        </a:xfrm>
        <a:prstGeom prst="leftArrow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-aerospace.com/Aviation-Insurance/Flying-Clubs" TargetMode="External"/><Relationship Id="rId2" Type="http://schemas.openxmlformats.org/officeDocument/2006/relationships/hyperlink" Target="https://www.aopa.org/go-fly/aircraft-and-ownership/buying-an-aircraft/vref-aircraft-valuation" TargetMode="External"/><Relationship Id="rId1" Type="http://schemas.openxmlformats.org/officeDocument/2006/relationships/hyperlink" Target="https://finance.aopa.org/loan-calculato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-aerospace.com/Aviation-Insurance/Flying-Clubs" TargetMode="External"/><Relationship Id="rId2" Type="http://schemas.openxmlformats.org/officeDocument/2006/relationships/hyperlink" Target="https://www.aopa.org/go-fly/aircraft-and-ownership/buying-an-aircraft/vref-aircraft-valuation" TargetMode="External"/><Relationship Id="rId1" Type="http://schemas.openxmlformats.org/officeDocument/2006/relationships/hyperlink" Target="https://finance.aopa.org/loan-calculator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5"/>
  <sheetViews>
    <sheetView tabSelected="1" topLeftCell="A16" zoomScale="85" zoomScaleNormal="85" workbookViewId="0">
      <selection activeCell="D52" sqref="D52:D53"/>
    </sheetView>
  </sheetViews>
  <sheetFormatPr defaultColWidth="9.140625" defaultRowHeight="12.75" x14ac:dyDescent="0.2"/>
  <cols>
    <col min="1" max="1" width="45.7109375" style="49" customWidth="1"/>
    <col min="2" max="2" width="10.5703125" style="52" customWidth="1"/>
    <col min="3" max="3" width="14.28515625" style="50" customWidth="1"/>
    <col min="4" max="4" width="17.85546875" style="49" customWidth="1"/>
    <col min="5" max="6" width="12.28515625" style="49" customWidth="1"/>
    <col min="7" max="7" width="15.85546875" style="49" customWidth="1"/>
    <col min="8" max="8" width="3.5703125" style="49" customWidth="1"/>
    <col min="9" max="9" width="6" style="49" customWidth="1"/>
    <col min="10" max="10" width="5.140625" style="49" customWidth="1"/>
    <col min="11" max="16384" width="9.140625" style="49"/>
  </cols>
  <sheetData>
    <row r="1" spans="1:6" ht="13.5" thickBot="1" x14ac:dyDescent="0.25"/>
    <row r="2" spans="1:6" x14ac:dyDescent="0.2">
      <c r="A2" s="139" t="s">
        <v>81</v>
      </c>
      <c r="B2" s="140"/>
      <c r="C2" s="140"/>
      <c r="D2" s="140"/>
      <c r="E2" s="140"/>
      <c r="F2" s="141"/>
    </row>
    <row r="3" spans="1:6" x14ac:dyDescent="0.2">
      <c r="A3" s="142"/>
      <c r="B3" s="143"/>
      <c r="C3" s="143"/>
      <c r="D3" s="143"/>
      <c r="E3" s="143"/>
      <c r="F3" s="144"/>
    </row>
    <row r="4" spans="1:6" ht="13.5" thickBot="1" x14ac:dyDescent="0.25">
      <c r="A4" s="145"/>
      <c r="B4" s="146"/>
      <c r="C4" s="146"/>
      <c r="D4" s="146"/>
      <c r="E4" s="146"/>
      <c r="F4" s="147"/>
    </row>
    <row r="5" spans="1:6" x14ac:dyDescent="0.2">
      <c r="A5" s="82" t="s">
        <v>85</v>
      </c>
      <c r="B5" s="82"/>
      <c r="C5" s="82"/>
      <c r="D5" s="83" t="s">
        <v>88</v>
      </c>
      <c r="E5" s="82"/>
      <c r="F5" s="82"/>
    </row>
    <row r="6" spans="1:6" x14ac:dyDescent="0.2">
      <c r="A6" s="148" t="s">
        <v>86</v>
      </c>
      <c r="B6" s="148"/>
      <c r="C6" s="148"/>
      <c r="D6" s="81" t="s">
        <v>87</v>
      </c>
      <c r="E6" s="80"/>
      <c r="F6" s="80"/>
    </row>
    <row r="7" spans="1:6" x14ac:dyDescent="0.2">
      <c r="A7" s="79" t="s">
        <v>89</v>
      </c>
      <c r="B7" s="78"/>
      <c r="D7" s="81" t="s">
        <v>90</v>
      </c>
      <c r="E7" s="81"/>
      <c r="F7" s="81"/>
    </row>
    <row r="8" spans="1:6" x14ac:dyDescent="0.2">
      <c r="A8" s="78"/>
      <c r="B8" s="78"/>
      <c r="C8" s="78"/>
      <c r="D8" s="78"/>
      <c r="E8" s="78"/>
      <c r="F8" s="78"/>
    </row>
    <row r="9" spans="1:6" ht="25.5" x14ac:dyDescent="0.2">
      <c r="A9" s="84" t="s">
        <v>91</v>
      </c>
      <c r="B9" s="78"/>
      <c r="C9" s="78"/>
      <c r="D9" s="78"/>
      <c r="E9" s="78"/>
      <c r="F9" s="78"/>
    </row>
    <row r="10" spans="1:6" x14ac:dyDescent="0.2">
      <c r="A10" s="78"/>
      <c r="B10" s="78"/>
      <c r="C10" s="78"/>
      <c r="D10" s="78"/>
      <c r="E10" s="78"/>
      <c r="F10" s="78"/>
    </row>
    <row r="11" spans="1:6" ht="25.5" x14ac:dyDescent="0.2">
      <c r="A11" s="120" t="s">
        <v>111</v>
      </c>
      <c r="B11" s="78"/>
      <c r="C11" s="115" t="s">
        <v>110</v>
      </c>
      <c r="D11" s="78"/>
      <c r="E11" s="78"/>
      <c r="F11" s="78"/>
    </row>
    <row r="12" spans="1:6" x14ac:dyDescent="0.2">
      <c r="B12" s="78"/>
      <c r="C12" s="78"/>
      <c r="D12" s="78"/>
      <c r="E12" s="78"/>
      <c r="F12" s="78"/>
    </row>
    <row r="13" spans="1:6" x14ac:dyDescent="0.2">
      <c r="A13" s="58" t="s">
        <v>55</v>
      </c>
      <c r="B13" s="59"/>
      <c r="C13" s="78"/>
      <c r="D13" s="78"/>
      <c r="E13" s="78"/>
      <c r="F13" s="78"/>
    </row>
    <row r="14" spans="1:6" x14ac:dyDescent="0.2">
      <c r="A14" s="149" t="s">
        <v>83</v>
      </c>
      <c r="B14" s="150"/>
      <c r="C14" s="78"/>
      <c r="D14" s="78"/>
      <c r="E14" s="78"/>
      <c r="F14" s="78"/>
    </row>
    <row r="15" spans="1:6" x14ac:dyDescent="0.2">
      <c r="A15" s="151" t="s">
        <v>82</v>
      </c>
      <c r="B15" s="152"/>
      <c r="C15" s="78"/>
      <c r="D15" s="78"/>
      <c r="E15" s="78"/>
      <c r="F15" s="78"/>
    </row>
    <row r="16" spans="1:6" x14ac:dyDescent="0.2">
      <c r="A16" s="153" t="s">
        <v>84</v>
      </c>
      <c r="B16" s="154"/>
      <c r="C16" s="78"/>
      <c r="D16" s="78"/>
      <c r="E16" s="78"/>
      <c r="F16" s="78"/>
    </row>
    <row r="17" spans="1:7" x14ac:dyDescent="0.2">
      <c r="A17" s="137" t="s">
        <v>113</v>
      </c>
      <c r="B17" s="138"/>
      <c r="C17" s="78"/>
      <c r="D17" s="78"/>
      <c r="E17" s="78"/>
      <c r="F17" s="78"/>
    </row>
    <row r="18" spans="1:7" ht="13.5" thickBot="1" x14ac:dyDescent="0.25">
      <c r="C18" s="78"/>
      <c r="D18" s="78"/>
      <c r="E18" s="78"/>
      <c r="F18" s="78"/>
    </row>
    <row r="19" spans="1:7" s="134" customFormat="1" x14ac:dyDescent="0.2">
      <c r="A19" s="85" t="s">
        <v>59</v>
      </c>
      <c r="B19" s="86"/>
      <c r="C19" s="133"/>
      <c r="D19" s="133"/>
      <c r="E19" s="133"/>
      <c r="F19" s="133"/>
    </row>
    <row r="20" spans="1:7" s="136" customFormat="1" ht="13.5" thickBot="1" x14ac:dyDescent="0.25">
      <c r="A20" s="131" t="s">
        <v>60</v>
      </c>
      <c r="B20" s="132">
        <v>10</v>
      </c>
      <c r="C20" s="135"/>
      <c r="D20" s="135"/>
      <c r="E20" s="135"/>
      <c r="F20" s="135"/>
    </row>
    <row r="21" spans="1:7" ht="13.5" thickBot="1" x14ac:dyDescent="0.25">
      <c r="A21" s="78"/>
      <c r="B21" s="78"/>
      <c r="C21" s="78"/>
      <c r="D21" s="78"/>
      <c r="E21" s="78"/>
      <c r="F21" s="78"/>
      <c r="G21" s="78"/>
    </row>
    <row r="22" spans="1:7" ht="13.15" customHeight="1" x14ac:dyDescent="0.2">
      <c r="A22" s="155" t="s">
        <v>56</v>
      </c>
      <c r="B22" s="156"/>
      <c r="C22" s="157"/>
      <c r="E22" s="78"/>
      <c r="F22" s="78"/>
      <c r="G22" s="78"/>
    </row>
    <row r="23" spans="1:7" ht="13.15" customHeight="1" x14ac:dyDescent="0.2">
      <c r="A23" s="67"/>
      <c r="B23" s="68" t="s">
        <v>21</v>
      </c>
      <c r="C23" s="69" t="s">
        <v>22</v>
      </c>
      <c r="E23" s="172" t="s">
        <v>79</v>
      </c>
      <c r="F23" s="172"/>
      <c r="G23" s="78"/>
    </row>
    <row r="24" spans="1:7" x14ac:dyDescent="0.2">
      <c r="A24" s="67" t="s">
        <v>78</v>
      </c>
      <c r="B24" s="68"/>
      <c r="C24" s="71">
        <v>500</v>
      </c>
      <c r="E24" s="172"/>
      <c r="F24" s="172"/>
      <c r="G24" s="78"/>
    </row>
    <row r="25" spans="1:7" x14ac:dyDescent="0.2">
      <c r="A25" s="72" t="s">
        <v>70</v>
      </c>
      <c r="B25" s="109"/>
      <c r="C25" s="71">
        <v>75000</v>
      </c>
      <c r="E25" s="172"/>
      <c r="F25" s="172"/>
      <c r="G25" s="78"/>
    </row>
    <row r="26" spans="1:7" x14ac:dyDescent="0.2">
      <c r="A26" s="72" t="s">
        <v>71</v>
      </c>
      <c r="B26" s="121">
        <v>0.3</v>
      </c>
      <c r="C26" s="76">
        <f>C25*B26</f>
        <v>22500</v>
      </c>
      <c r="E26" s="172"/>
      <c r="F26" s="172"/>
      <c r="G26" s="78"/>
    </row>
    <row r="27" spans="1:7" x14ac:dyDescent="0.2">
      <c r="A27" s="72" t="s">
        <v>72</v>
      </c>
      <c r="B27" s="121">
        <v>0.06</v>
      </c>
      <c r="C27" s="76">
        <f>C25*B27</f>
        <v>4500</v>
      </c>
      <c r="E27" s="172"/>
      <c r="F27" s="172"/>
      <c r="G27" s="78"/>
    </row>
    <row r="28" spans="1:7" x14ac:dyDescent="0.2">
      <c r="A28" s="70" t="s">
        <v>68</v>
      </c>
      <c r="B28" s="65"/>
      <c r="C28" s="71">
        <v>3200</v>
      </c>
      <c r="E28" s="172"/>
      <c r="F28" s="172"/>
      <c r="G28" s="78"/>
    </row>
    <row r="29" spans="1:7" x14ac:dyDescent="0.2">
      <c r="A29" s="72" t="s">
        <v>73</v>
      </c>
      <c r="B29" s="122">
        <v>330</v>
      </c>
      <c r="C29" s="71">
        <v>660</v>
      </c>
      <c r="E29" s="172"/>
      <c r="F29" s="172"/>
      <c r="G29" s="78"/>
    </row>
    <row r="30" spans="1:7" x14ac:dyDescent="0.2">
      <c r="A30" s="72" t="s">
        <v>69</v>
      </c>
      <c r="B30" s="73"/>
      <c r="C30" s="75">
        <v>0</v>
      </c>
      <c r="E30" s="172"/>
      <c r="F30" s="172"/>
      <c r="G30" s="78"/>
    </row>
    <row r="31" spans="1:7" x14ac:dyDescent="0.2">
      <c r="A31" s="72" t="s">
        <v>93</v>
      </c>
      <c r="B31" s="73"/>
      <c r="C31" s="75">
        <v>1000</v>
      </c>
      <c r="E31" s="172"/>
      <c r="F31" s="172"/>
      <c r="G31" s="78"/>
    </row>
    <row r="32" spans="1:7" x14ac:dyDescent="0.2">
      <c r="A32" s="108" t="s">
        <v>95</v>
      </c>
      <c r="B32" s="73"/>
      <c r="C32" s="77">
        <f>C24+C26+C27+C28+C29+C30 + C31</f>
        <v>32360</v>
      </c>
      <c r="E32" s="172"/>
      <c r="F32" s="172"/>
      <c r="G32" s="78"/>
    </row>
    <row r="33" spans="1:7" x14ac:dyDescent="0.2">
      <c r="A33" s="158" t="s">
        <v>94</v>
      </c>
      <c r="B33" s="159"/>
      <c r="C33" s="162">
        <f>C32/B20</f>
        <v>3236</v>
      </c>
      <c r="D33" s="74"/>
      <c r="E33" s="78"/>
      <c r="F33" s="78"/>
      <c r="G33" s="78"/>
    </row>
    <row r="34" spans="1:7" ht="13.5" thickBot="1" x14ac:dyDescent="0.25">
      <c r="A34" s="160"/>
      <c r="B34" s="161"/>
      <c r="C34" s="163"/>
      <c r="D34" s="74"/>
      <c r="E34" s="78"/>
      <c r="F34" s="78"/>
      <c r="G34" s="78"/>
    </row>
    <row r="35" spans="1:7" ht="13.5" thickBot="1" x14ac:dyDescent="0.25">
      <c r="A35" s="87"/>
      <c r="B35" s="88"/>
      <c r="C35" s="88"/>
      <c r="D35" s="74"/>
      <c r="E35" s="78"/>
      <c r="F35" s="78"/>
      <c r="G35" s="78"/>
    </row>
    <row r="36" spans="1:7" ht="13.9" customHeight="1" x14ac:dyDescent="0.2">
      <c r="A36" s="155" t="s">
        <v>20</v>
      </c>
      <c r="B36" s="156"/>
      <c r="C36" s="157"/>
      <c r="E36" s="78"/>
      <c r="F36" s="78"/>
    </row>
    <row r="37" spans="1:7" ht="13.15" customHeight="1" x14ac:dyDescent="0.2">
      <c r="A37" s="67"/>
      <c r="B37" s="68" t="s">
        <v>21</v>
      </c>
      <c r="C37" s="69" t="s">
        <v>57</v>
      </c>
      <c r="E37" s="173" t="s">
        <v>92</v>
      </c>
      <c r="F37" s="173"/>
    </row>
    <row r="38" spans="1:7" x14ac:dyDescent="0.2">
      <c r="A38" s="70" t="s">
        <v>52</v>
      </c>
      <c r="B38" s="113"/>
      <c r="C38" s="71">
        <v>1000</v>
      </c>
      <c r="E38" s="173"/>
      <c r="F38" s="173"/>
    </row>
    <row r="39" spans="1:7" x14ac:dyDescent="0.2">
      <c r="A39" s="70" t="s">
        <v>11</v>
      </c>
      <c r="B39" s="65"/>
      <c r="C39" s="71">
        <v>3800</v>
      </c>
      <c r="E39" s="173"/>
      <c r="F39" s="173"/>
    </row>
    <row r="40" spans="1:7" x14ac:dyDescent="0.2">
      <c r="A40" s="70" t="s">
        <v>77</v>
      </c>
      <c r="B40" s="65"/>
      <c r="C40" s="71">
        <v>1500</v>
      </c>
      <c r="E40" s="173"/>
      <c r="F40" s="173"/>
    </row>
    <row r="41" spans="1:7" x14ac:dyDescent="0.2">
      <c r="A41" s="72" t="s">
        <v>58</v>
      </c>
      <c r="B41" s="122">
        <v>330</v>
      </c>
      <c r="C41" s="114">
        <f>B41*12</f>
        <v>3960</v>
      </c>
      <c r="E41" s="173"/>
      <c r="F41" s="173"/>
    </row>
    <row r="42" spans="1:7" x14ac:dyDescent="0.2">
      <c r="A42" s="70" t="s">
        <v>74</v>
      </c>
      <c r="B42" s="66">
        <v>680</v>
      </c>
      <c r="C42" s="114">
        <f>B42*12</f>
        <v>8160</v>
      </c>
      <c r="D42" s="78"/>
      <c r="E42" s="78"/>
      <c r="F42" s="78"/>
    </row>
    <row r="43" spans="1:7" x14ac:dyDescent="0.2">
      <c r="A43" s="70" t="s">
        <v>80</v>
      </c>
      <c r="B43" s="113"/>
      <c r="C43" s="71">
        <v>600</v>
      </c>
      <c r="D43" s="78"/>
      <c r="E43" s="78"/>
      <c r="F43" s="78"/>
    </row>
    <row r="44" spans="1:7" x14ac:dyDescent="0.2">
      <c r="A44" s="108" t="s">
        <v>95</v>
      </c>
      <c r="B44" s="73"/>
      <c r="C44" s="77">
        <f>SUM(C38:C43)</f>
        <v>19020</v>
      </c>
      <c r="D44" s="78"/>
      <c r="E44" s="78"/>
      <c r="F44" s="78"/>
    </row>
    <row r="45" spans="1:7" x14ac:dyDescent="0.2">
      <c r="A45" s="158" t="s">
        <v>114</v>
      </c>
      <c r="B45" s="159"/>
      <c r="C45" s="162">
        <f>ROUNDUP(C44/B20/12,0)</f>
        <v>159</v>
      </c>
    </row>
    <row r="46" spans="1:7" ht="13.5" thickBot="1" x14ac:dyDescent="0.25">
      <c r="A46" s="160"/>
      <c r="B46" s="161"/>
      <c r="C46" s="163"/>
    </row>
    <row r="47" spans="1:7" ht="13.5" thickBot="1" x14ac:dyDescent="0.25">
      <c r="B47" s="49"/>
      <c r="C47" s="60"/>
    </row>
    <row r="48" spans="1:7" ht="13.9" customHeight="1" x14ac:dyDescent="0.2">
      <c r="A48" s="174" t="s">
        <v>53</v>
      </c>
      <c r="B48" s="175"/>
      <c r="C48" s="175"/>
      <c r="D48" s="176"/>
    </row>
    <row r="49" spans="1:7" ht="13.9" customHeight="1" x14ac:dyDescent="0.2">
      <c r="A49" s="89"/>
      <c r="B49" s="90" t="s">
        <v>21</v>
      </c>
      <c r="C49" s="90" t="s">
        <v>22</v>
      </c>
      <c r="D49" s="91" t="s">
        <v>62</v>
      </c>
      <c r="E49" s="177" t="s">
        <v>97</v>
      </c>
      <c r="F49" s="172"/>
      <c r="G49" s="172"/>
    </row>
    <row r="50" spans="1:7" x14ac:dyDescent="0.2">
      <c r="A50" s="92" t="s">
        <v>96</v>
      </c>
      <c r="B50" s="93">
        <v>100</v>
      </c>
      <c r="C50" s="94">
        <v>1200</v>
      </c>
      <c r="D50" s="95">
        <f>C50/B50</f>
        <v>12</v>
      </c>
      <c r="E50" s="177"/>
      <c r="F50" s="172"/>
      <c r="G50" s="172"/>
    </row>
    <row r="51" spans="1:7" x14ac:dyDescent="0.2">
      <c r="A51" s="92" t="s">
        <v>63</v>
      </c>
      <c r="B51" s="93">
        <v>50</v>
      </c>
      <c r="C51" s="94">
        <v>50</v>
      </c>
      <c r="D51" s="95">
        <f>C51/B51</f>
        <v>1</v>
      </c>
      <c r="E51" s="177"/>
      <c r="F51" s="172"/>
      <c r="G51" s="172"/>
    </row>
    <row r="52" spans="1:7" x14ac:dyDescent="0.2">
      <c r="A52" s="186" t="s">
        <v>3</v>
      </c>
      <c r="B52" s="96">
        <v>6</v>
      </c>
      <c r="C52" s="97">
        <v>6.7</v>
      </c>
      <c r="D52" s="187">
        <f>B52*C52</f>
        <v>40.200000000000003</v>
      </c>
      <c r="E52" s="177"/>
      <c r="F52" s="172"/>
      <c r="G52" s="172"/>
    </row>
    <row r="53" spans="1:7" x14ac:dyDescent="0.2">
      <c r="A53" s="186"/>
      <c r="B53" s="98" t="s">
        <v>4</v>
      </c>
      <c r="C53" s="98" t="s">
        <v>64</v>
      </c>
      <c r="D53" s="187"/>
      <c r="E53" s="177"/>
      <c r="F53" s="172"/>
      <c r="G53" s="172"/>
    </row>
    <row r="54" spans="1:7" x14ac:dyDescent="0.2">
      <c r="A54" s="89" t="s">
        <v>65</v>
      </c>
      <c r="B54" s="99">
        <v>0.2</v>
      </c>
      <c r="C54" s="97">
        <v>6</v>
      </c>
      <c r="D54" s="187">
        <f>B54*C54</f>
        <v>1.2000000000000002</v>
      </c>
      <c r="E54" s="177"/>
      <c r="F54" s="172"/>
      <c r="G54" s="172"/>
    </row>
    <row r="55" spans="1:7" x14ac:dyDescent="0.2">
      <c r="A55" s="89"/>
      <c r="B55" s="98" t="s">
        <v>66</v>
      </c>
      <c r="C55" s="98" t="s">
        <v>8</v>
      </c>
      <c r="D55" s="187"/>
      <c r="E55" s="177"/>
      <c r="F55" s="172"/>
      <c r="G55" s="172"/>
    </row>
    <row r="56" spans="1:7" ht="13.15" customHeight="1" x14ac:dyDescent="0.2">
      <c r="A56" s="100" t="s">
        <v>75</v>
      </c>
      <c r="B56" s="101" t="s">
        <v>67</v>
      </c>
      <c r="C56" s="102"/>
      <c r="D56" s="103">
        <v>12</v>
      </c>
      <c r="E56" s="177"/>
      <c r="F56" s="172"/>
      <c r="G56" s="172"/>
    </row>
    <row r="57" spans="1:7" x14ac:dyDescent="0.2">
      <c r="A57" s="92" t="s">
        <v>76</v>
      </c>
      <c r="B57" s="101" t="s">
        <v>67</v>
      </c>
      <c r="C57" s="104"/>
      <c r="D57" s="103">
        <v>1</v>
      </c>
      <c r="E57" s="177"/>
      <c r="F57" s="172"/>
      <c r="G57" s="172"/>
    </row>
    <row r="58" spans="1:7" x14ac:dyDescent="0.2">
      <c r="A58" s="105" t="s">
        <v>12</v>
      </c>
      <c r="B58" s="106"/>
      <c r="C58" s="107"/>
      <c r="D58" s="110">
        <f>SUM(D50:D57)</f>
        <v>67.400000000000006</v>
      </c>
    </row>
    <row r="59" spans="1:7" x14ac:dyDescent="0.2">
      <c r="A59" s="178" t="s">
        <v>98</v>
      </c>
      <c r="B59" s="179"/>
      <c r="C59" s="180"/>
      <c r="D59" s="184">
        <f>ROUNDUP(D58,0)</f>
        <v>68</v>
      </c>
    </row>
    <row r="60" spans="1:7" ht="13.5" thickBot="1" x14ac:dyDescent="0.25">
      <c r="A60" s="181"/>
      <c r="B60" s="182"/>
      <c r="C60" s="183"/>
      <c r="D60" s="185"/>
    </row>
    <row r="61" spans="1:7" ht="13.5" thickBot="1" x14ac:dyDescent="0.25">
      <c r="B61" s="49"/>
      <c r="C61" s="60"/>
    </row>
    <row r="62" spans="1:7" ht="27.6" customHeight="1" x14ac:dyDescent="0.2">
      <c r="A62" s="170" t="s">
        <v>101</v>
      </c>
      <c r="B62" s="171"/>
      <c r="C62" s="61"/>
      <c r="D62" s="188" t="s">
        <v>117</v>
      </c>
      <c r="E62" s="189"/>
    </row>
    <row r="63" spans="1:7" ht="13.15" customHeight="1" x14ac:dyDescent="0.2">
      <c r="A63" s="111" t="s">
        <v>99</v>
      </c>
      <c r="B63" s="125">
        <f>C33</f>
        <v>3236</v>
      </c>
      <c r="C63" s="60"/>
      <c r="D63" s="164" t="s">
        <v>115</v>
      </c>
      <c r="E63" s="167" t="s">
        <v>116</v>
      </c>
    </row>
    <row r="64" spans="1:7" ht="13.15" customHeight="1" x14ac:dyDescent="0.2">
      <c r="A64" s="111" t="s">
        <v>100</v>
      </c>
      <c r="B64" s="125">
        <f>C45</f>
        <v>159</v>
      </c>
      <c r="C64" s="53"/>
      <c r="D64" s="165"/>
      <c r="E64" s="168"/>
    </row>
    <row r="65" spans="1:5" ht="13.5" customHeight="1" thickBot="1" x14ac:dyDescent="0.25">
      <c r="A65" s="112" t="s">
        <v>61</v>
      </c>
      <c r="B65" s="126">
        <f>D59</f>
        <v>68</v>
      </c>
      <c r="C65" s="63"/>
      <c r="D65" s="166"/>
      <c r="E65" s="169"/>
    </row>
    <row r="66" spans="1:5" x14ac:dyDescent="0.2">
      <c r="C66" s="62"/>
      <c r="D66" s="127">
        <v>3</v>
      </c>
      <c r="E66" s="128">
        <f>$D$59+($C$45/D66)</f>
        <v>121</v>
      </c>
    </row>
    <row r="67" spans="1:5" x14ac:dyDescent="0.2">
      <c r="C67" s="62"/>
      <c r="D67" s="127">
        <v>4</v>
      </c>
      <c r="E67" s="128">
        <f t="shared" ref="E67:E73" si="0">$D$59+($C$45/D67)</f>
        <v>107.75</v>
      </c>
    </row>
    <row r="68" spans="1:5" x14ac:dyDescent="0.2">
      <c r="C68" s="62"/>
      <c r="D68" s="127">
        <v>5</v>
      </c>
      <c r="E68" s="128">
        <f t="shared" si="0"/>
        <v>99.8</v>
      </c>
    </row>
    <row r="69" spans="1:5" x14ac:dyDescent="0.2">
      <c r="C69" s="62"/>
      <c r="D69" s="127">
        <v>6</v>
      </c>
      <c r="E69" s="128">
        <f t="shared" si="0"/>
        <v>94.5</v>
      </c>
    </row>
    <row r="70" spans="1:5" x14ac:dyDescent="0.2">
      <c r="C70" s="62"/>
      <c r="D70" s="127">
        <v>7</v>
      </c>
      <c r="E70" s="128">
        <f t="shared" si="0"/>
        <v>90.714285714285722</v>
      </c>
    </row>
    <row r="71" spans="1:5" x14ac:dyDescent="0.2">
      <c r="C71" s="62"/>
      <c r="D71" s="127">
        <v>8</v>
      </c>
      <c r="E71" s="128">
        <f t="shared" si="0"/>
        <v>87.875</v>
      </c>
    </row>
    <row r="72" spans="1:5" x14ac:dyDescent="0.2">
      <c r="C72" s="64"/>
      <c r="D72" s="127">
        <v>9</v>
      </c>
      <c r="E72" s="128">
        <f t="shared" si="0"/>
        <v>85.666666666666671</v>
      </c>
    </row>
    <row r="73" spans="1:5" ht="13.5" thickBot="1" x14ac:dyDescent="0.25">
      <c r="C73" s="49"/>
      <c r="D73" s="129">
        <v>10</v>
      </c>
      <c r="E73" s="130">
        <f t="shared" si="0"/>
        <v>83.9</v>
      </c>
    </row>
    <row r="74" spans="1:5" x14ac:dyDescent="0.2">
      <c r="C74" s="49"/>
    </row>
    <row r="75" spans="1:5" x14ac:dyDescent="0.2">
      <c r="C75" s="49"/>
    </row>
    <row r="76" spans="1:5" x14ac:dyDescent="0.2">
      <c r="C76" s="49"/>
    </row>
    <row r="77" spans="1:5" x14ac:dyDescent="0.2">
      <c r="B77" s="49"/>
      <c r="C77" s="49"/>
    </row>
    <row r="78" spans="1:5" x14ac:dyDescent="0.2">
      <c r="B78" s="49"/>
      <c r="C78" s="49"/>
    </row>
    <row r="79" spans="1:5" x14ac:dyDescent="0.2">
      <c r="B79" s="49"/>
      <c r="C79" s="49"/>
    </row>
    <row r="80" spans="1:5" x14ac:dyDescent="0.2">
      <c r="B80" s="49"/>
      <c r="C80" s="49"/>
    </row>
    <row r="81" spans="1:3" x14ac:dyDescent="0.2">
      <c r="B81" s="49"/>
      <c r="C81" s="49"/>
    </row>
    <row r="82" spans="1:3" x14ac:dyDescent="0.2">
      <c r="B82" s="49"/>
      <c r="C82" s="49"/>
    </row>
    <row r="83" spans="1:3" x14ac:dyDescent="0.2">
      <c r="B83" s="49"/>
      <c r="C83" s="49"/>
    </row>
    <row r="84" spans="1:3" x14ac:dyDescent="0.2">
      <c r="B84" s="49"/>
      <c r="C84" s="49"/>
    </row>
    <row r="85" spans="1:3" x14ac:dyDescent="0.2">
      <c r="B85" s="49"/>
      <c r="C85" s="49"/>
    </row>
    <row r="86" spans="1:3" x14ac:dyDescent="0.2">
      <c r="B86" s="49"/>
      <c r="C86" s="49"/>
    </row>
    <row r="87" spans="1:3" x14ac:dyDescent="0.2">
      <c r="B87" s="49"/>
      <c r="C87" s="49"/>
    </row>
    <row r="88" spans="1:3" x14ac:dyDescent="0.2">
      <c r="A88" s="55"/>
      <c r="B88" s="54"/>
      <c r="C88" s="54"/>
    </row>
    <row r="89" spans="1:3" x14ac:dyDescent="0.2">
      <c r="A89" s="55"/>
      <c r="B89" s="54"/>
      <c r="C89" s="54"/>
    </row>
    <row r="90" spans="1:3" x14ac:dyDescent="0.2">
      <c r="A90" s="55"/>
      <c r="B90" s="54"/>
      <c r="C90" s="54"/>
    </row>
    <row r="91" spans="1:3" x14ac:dyDescent="0.2">
      <c r="A91" s="55"/>
      <c r="B91" s="54"/>
      <c r="C91" s="54"/>
    </row>
    <row r="92" spans="1:3" x14ac:dyDescent="0.2">
      <c r="A92" s="51"/>
      <c r="B92" s="51"/>
      <c r="C92" s="51"/>
    </row>
    <row r="93" spans="1:3" x14ac:dyDescent="0.2">
      <c r="A93" s="51"/>
      <c r="B93" s="51"/>
      <c r="C93" s="51"/>
    </row>
    <row r="94" spans="1:3" x14ac:dyDescent="0.2">
      <c r="A94" s="51"/>
      <c r="B94" s="51"/>
      <c r="C94" s="51"/>
    </row>
    <row r="95" spans="1:3" x14ac:dyDescent="0.2">
      <c r="A95" s="51"/>
      <c r="B95" s="51"/>
      <c r="C95" s="51"/>
    </row>
    <row r="96" spans="1:3" x14ac:dyDescent="0.2">
      <c r="A96" s="51"/>
      <c r="B96" s="51"/>
      <c r="C96" s="51"/>
    </row>
    <row r="97" spans="1:3" x14ac:dyDescent="0.2">
      <c r="A97" s="51"/>
      <c r="B97" s="51"/>
      <c r="C97" s="51"/>
    </row>
    <row r="98" spans="1:3" x14ac:dyDescent="0.2">
      <c r="A98" s="51"/>
      <c r="B98" s="51"/>
      <c r="C98" s="51"/>
    </row>
    <row r="99" spans="1:3" x14ac:dyDescent="0.2">
      <c r="A99" s="51"/>
      <c r="B99" s="51"/>
      <c r="C99" s="51"/>
    </row>
    <row r="100" spans="1:3" x14ac:dyDescent="0.2">
      <c r="A100" s="51"/>
      <c r="B100" s="51"/>
      <c r="C100" s="51"/>
    </row>
    <row r="101" spans="1:3" x14ac:dyDescent="0.2">
      <c r="A101" s="51"/>
      <c r="B101" s="51"/>
      <c r="C101" s="51"/>
    </row>
    <row r="102" spans="1:3" x14ac:dyDescent="0.2">
      <c r="A102" s="51"/>
      <c r="B102" s="51"/>
      <c r="C102" s="51"/>
    </row>
    <row r="103" spans="1:3" x14ac:dyDescent="0.2">
      <c r="A103" s="51"/>
      <c r="B103" s="51"/>
      <c r="C103" s="51"/>
    </row>
    <row r="104" spans="1:3" x14ac:dyDescent="0.2">
      <c r="A104" s="51"/>
      <c r="B104" s="51"/>
      <c r="C104" s="51"/>
    </row>
    <row r="105" spans="1:3" x14ac:dyDescent="0.2">
      <c r="A105" s="51"/>
      <c r="B105" s="51"/>
      <c r="C105" s="51"/>
    </row>
    <row r="106" spans="1:3" x14ac:dyDescent="0.2">
      <c r="A106" s="51"/>
      <c r="B106" s="51"/>
      <c r="C106" s="51"/>
    </row>
    <row r="107" spans="1:3" x14ac:dyDescent="0.2">
      <c r="A107" s="51"/>
      <c r="B107" s="51"/>
      <c r="C107" s="51"/>
    </row>
    <row r="108" spans="1:3" x14ac:dyDescent="0.2">
      <c r="A108" s="51"/>
      <c r="B108" s="51"/>
      <c r="C108" s="51"/>
    </row>
    <row r="109" spans="1:3" x14ac:dyDescent="0.2">
      <c r="A109" s="51"/>
      <c r="B109" s="51"/>
      <c r="C109" s="51"/>
    </row>
    <row r="110" spans="1:3" x14ac:dyDescent="0.2">
      <c r="A110" s="51"/>
      <c r="B110" s="51"/>
      <c r="C110" s="51"/>
    </row>
    <row r="111" spans="1:3" x14ac:dyDescent="0.2">
      <c r="A111" s="51"/>
      <c r="B111" s="51"/>
      <c r="C111" s="51"/>
    </row>
    <row r="112" spans="1:3" x14ac:dyDescent="0.2">
      <c r="A112" s="51"/>
      <c r="B112" s="51"/>
      <c r="C112" s="51"/>
    </row>
    <row r="113" spans="1:16" x14ac:dyDescent="0.2">
      <c r="A113" s="51"/>
      <c r="B113" s="51"/>
      <c r="C113" s="51"/>
    </row>
    <row r="114" spans="1:16" s="50" customFormat="1" x14ac:dyDescent="0.2">
      <c r="A114" s="49"/>
      <c r="B114" s="56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</row>
    <row r="115" spans="1:16" s="50" customFormat="1" x14ac:dyDescent="0.2">
      <c r="A115" s="49"/>
      <c r="B115" s="57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</row>
  </sheetData>
  <mergeCells count="25">
    <mergeCell ref="D63:D65"/>
    <mergeCell ref="E63:E65"/>
    <mergeCell ref="A62:B62"/>
    <mergeCell ref="E23:F32"/>
    <mergeCell ref="E37:F41"/>
    <mergeCell ref="A48:D48"/>
    <mergeCell ref="E49:G57"/>
    <mergeCell ref="A59:C60"/>
    <mergeCell ref="D59:D60"/>
    <mergeCell ref="A52:A53"/>
    <mergeCell ref="D52:D53"/>
    <mergeCell ref="D54:D55"/>
    <mergeCell ref="D62:E62"/>
    <mergeCell ref="A22:C22"/>
    <mergeCell ref="A36:C36"/>
    <mergeCell ref="A33:B34"/>
    <mergeCell ref="C33:C34"/>
    <mergeCell ref="A45:B46"/>
    <mergeCell ref="C45:C46"/>
    <mergeCell ref="A17:B17"/>
    <mergeCell ref="A2:F4"/>
    <mergeCell ref="A6:C6"/>
    <mergeCell ref="A14:B14"/>
    <mergeCell ref="A15:B15"/>
    <mergeCell ref="A16:B16"/>
  </mergeCells>
  <hyperlinks>
    <hyperlink ref="D6" r:id="rId1"/>
    <hyperlink ref="D5" r:id="rId2"/>
    <hyperlink ref="D7" r:id="rId3"/>
  </hyperlinks>
  <pageMargins left="0.25" right="0.25" top="0.75" bottom="0.75" header="0.3" footer="0.3"/>
  <pageSetup scale="68" orientation="portrait" useFirstPageNumber="1" r:id="rId4"/>
  <headerFooter alignWithMargins="0">
    <oddHeader>&amp;C&amp;12&amp;A</oddHeader>
    <oddFooter>&amp;C&amp;12Page &amp;P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4"/>
  <sheetViews>
    <sheetView topLeftCell="A4" zoomScale="85" zoomScaleNormal="85" workbookViewId="0">
      <selection activeCell="E48" sqref="E48:G57"/>
    </sheetView>
  </sheetViews>
  <sheetFormatPr defaultColWidth="9.140625" defaultRowHeight="12.75" x14ac:dyDescent="0.2"/>
  <cols>
    <col min="1" max="1" width="45.7109375" style="49" customWidth="1"/>
    <col min="2" max="2" width="10.5703125" style="52" customWidth="1"/>
    <col min="3" max="3" width="14.28515625" style="50" customWidth="1"/>
    <col min="4" max="4" width="19.85546875" style="49" customWidth="1"/>
    <col min="5" max="6" width="12.28515625" style="49" customWidth="1"/>
    <col min="7" max="7" width="15.85546875" style="49" customWidth="1"/>
    <col min="8" max="8" width="3.5703125" style="49" customWidth="1"/>
    <col min="9" max="9" width="6" style="49" customWidth="1"/>
    <col min="10" max="10" width="5.140625" style="49" customWidth="1"/>
    <col min="11" max="16384" width="9.140625" style="49"/>
  </cols>
  <sheetData>
    <row r="1" spans="1:6" ht="13.5" thickBot="1" x14ac:dyDescent="0.25"/>
    <row r="2" spans="1:6" ht="13.15" customHeight="1" x14ac:dyDescent="0.2">
      <c r="A2" s="139" t="s">
        <v>108</v>
      </c>
      <c r="B2" s="140"/>
      <c r="C2" s="140"/>
      <c r="D2" s="140"/>
      <c r="E2" s="140"/>
      <c r="F2" s="141"/>
    </row>
    <row r="3" spans="1:6" ht="13.15" customHeight="1" x14ac:dyDescent="0.2">
      <c r="A3" s="142"/>
      <c r="B3" s="143"/>
      <c r="C3" s="143"/>
      <c r="D3" s="143"/>
      <c r="E3" s="143"/>
      <c r="F3" s="144"/>
    </row>
    <row r="4" spans="1:6" ht="13.15" customHeight="1" thickBot="1" x14ac:dyDescent="0.25">
      <c r="A4" s="145"/>
      <c r="B4" s="146"/>
      <c r="C4" s="146"/>
      <c r="D4" s="146"/>
      <c r="E4" s="146"/>
      <c r="F4" s="147"/>
    </row>
    <row r="5" spans="1:6" x14ac:dyDescent="0.2">
      <c r="A5" s="82" t="s">
        <v>85</v>
      </c>
      <c r="B5" s="82"/>
      <c r="C5" s="82"/>
      <c r="D5" s="83" t="s">
        <v>88</v>
      </c>
      <c r="E5" s="82"/>
      <c r="F5" s="82"/>
    </row>
    <row r="6" spans="1:6" x14ac:dyDescent="0.2">
      <c r="A6" s="148" t="s">
        <v>86</v>
      </c>
      <c r="B6" s="148"/>
      <c r="C6" s="148"/>
      <c r="D6" s="81" t="s">
        <v>87</v>
      </c>
      <c r="E6" s="80"/>
      <c r="F6" s="80"/>
    </row>
    <row r="7" spans="1:6" x14ac:dyDescent="0.2">
      <c r="A7" s="79" t="s">
        <v>112</v>
      </c>
      <c r="B7" s="78"/>
      <c r="D7" s="81" t="s">
        <v>90</v>
      </c>
      <c r="E7" s="81"/>
      <c r="F7" s="81"/>
    </row>
    <row r="8" spans="1:6" x14ac:dyDescent="0.2">
      <c r="A8" s="78"/>
      <c r="B8" s="78"/>
      <c r="C8" s="78"/>
      <c r="D8" s="78"/>
      <c r="E8" s="78"/>
      <c r="F8" s="78"/>
    </row>
    <row r="9" spans="1:6" ht="25.5" x14ac:dyDescent="0.2">
      <c r="A9" s="84" t="s">
        <v>91</v>
      </c>
      <c r="B9" s="78"/>
      <c r="C9" s="78"/>
      <c r="D9" s="78"/>
      <c r="E9" s="78"/>
      <c r="F9" s="78"/>
    </row>
    <row r="10" spans="1:6" x14ac:dyDescent="0.2">
      <c r="A10" s="78"/>
      <c r="B10" s="78"/>
      <c r="C10" s="78"/>
      <c r="D10" s="78"/>
      <c r="E10" s="78"/>
      <c r="F10" s="78"/>
    </row>
    <row r="11" spans="1:6" ht="25.5" x14ac:dyDescent="0.2">
      <c r="A11" s="120" t="s">
        <v>111</v>
      </c>
      <c r="B11" s="78"/>
      <c r="C11" s="115" t="s">
        <v>110</v>
      </c>
      <c r="D11" s="78"/>
      <c r="E11" s="78"/>
      <c r="F11" s="78"/>
    </row>
    <row r="12" spans="1:6" x14ac:dyDescent="0.2">
      <c r="A12" s="78"/>
      <c r="B12" s="78"/>
      <c r="C12" s="78"/>
      <c r="D12" s="78"/>
      <c r="E12" s="78"/>
      <c r="F12" s="78"/>
    </row>
    <row r="13" spans="1:6" x14ac:dyDescent="0.2">
      <c r="A13" s="58" t="s">
        <v>55</v>
      </c>
      <c r="B13" s="59"/>
      <c r="C13" s="78"/>
      <c r="D13" s="78"/>
      <c r="E13" s="78"/>
      <c r="F13" s="78"/>
    </row>
    <row r="14" spans="1:6" x14ac:dyDescent="0.2">
      <c r="A14" s="149" t="s">
        <v>109</v>
      </c>
      <c r="B14" s="150"/>
      <c r="C14" s="78"/>
      <c r="D14" s="78"/>
      <c r="E14" s="78"/>
      <c r="F14" s="78"/>
    </row>
    <row r="15" spans="1:6" x14ac:dyDescent="0.2">
      <c r="A15" s="151" t="s">
        <v>102</v>
      </c>
      <c r="B15" s="152"/>
      <c r="C15" s="78"/>
      <c r="D15" s="78"/>
      <c r="E15" s="78"/>
      <c r="F15" s="78"/>
    </row>
    <row r="16" spans="1:6" x14ac:dyDescent="0.2">
      <c r="A16" s="153" t="s">
        <v>103</v>
      </c>
      <c r="B16" s="154"/>
      <c r="C16" s="78"/>
      <c r="D16" s="78"/>
      <c r="E16" s="78"/>
      <c r="F16" s="78"/>
    </row>
    <row r="17" spans="1:7" x14ac:dyDescent="0.2">
      <c r="A17" s="137" t="s">
        <v>104</v>
      </c>
      <c r="B17" s="138"/>
      <c r="C17" s="78"/>
      <c r="D17" s="78"/>
      <c r="E17" s="78"/>
      <c r="F17" s="78"/>
    </row>
    <row r="18" spans="1:7" ht="13.5" thickBot="1" x14ac:dyDescent="0.25">
      <c r="C18" s="78"/>
      <c r="D18" s="78"/>
      <c r="E18" s="78"/>
      <c r="F18" s="78"/>
    </row>
    <row r="19" spans="1:7" x14ac:dyDescent="0.2">
      <c r="A19" s="85" t="s">
        <v>59</v>
      </c>
      <c r="B19" s="86"/>
      <c r="C19" s="78"/>
      <c r="D19" s="78"/>
      <c r="E19" s="78"/>
      <c r="F19" s="78"/>
    </row>
    <row r="20" spans="1:7" ht="13.5" thickBot="1" x14ac:dyDescent="0.25">
      <c r="A20" s="131" t="s">
        <v>60</v>
      </c>
      <c r="B20" s="132">
        <v>10</v>
      </c>
      <c r="C20" s="78"/>
      <c r="D20" s="78"/>
      <c r="E20" s="78"/>
      <c r="F20" s="78"/>
    </row>
    <row r="21" spans="1:7" ht="13.5" thickBot="1" x14ac:dyDescent="0.25">
      <c r="A21" s="78"/>
      <c r="B21" s="78"/>
      <c r="C21" s="78"/>
      <c r="D21" s="78"/>
      <c r="E21" s="78"/>
      <c r="F21" s="78"/>
      <c r="G21" s="78"/>
    </row>
    <row r="22" spans="1:7" ht="13.15" customHeight="1" x14ac:dyDescent="0.2">
      <c r="A22" s="155" t="s">
        <v>56</v>
      </c>
      <c r="B22" s="156"/>
      <c r="C22" s="157"/>
      <c r="E22" s="78"/>
      <c r="F22" s="78"/>
      <c r="G22" s="78"/>
    </row>
    <row r="23" spans="1:7" ht="13.15" customHeight="1" x14ac:dyDescent="0.2">
      <c r="A23" s="67"/>
      <c r="B23" s="68" t="s">
        <v>21</v>
      </c>
      <c r="C23" s="69" t="s">
        <v>22</v>
      </c>
      <c r="E23" s="172" t="s">
        <v>79</v>
      </c>
      <c r="F23" s="172"/>
      <c r="G23" s="172"/>
    </row>
    <row r="24" spans="1:7" x14ac:dyDescent="0.2">
      <c r="A24" s="67" t="s">
        <v>78</v>
      </c>
      <c r="B24" s="68"/>
      <c r="C24" s="71">
        <v>500</v>
      </c>
      <c r="E24" s="172"/>
      <c r="F24" s="172"/>
      <c r="G24" s="172"/>
    </row>
    <row r="25" spans="1:7" x14ac:dyDescent="0.2">
      <c r="A25" s="70" t="s">
        <v>68</v>
      </c>
      <c r="B25" s="65"/>
      <c r="C25" s="71">
        <v>3200</v>
      </c>
      <c r="E25" s="172"/>
      <c r="F25" s="172"/>
      <c r="G25" s="172"/>
    </row>
    <row r="26" spans="1:7" x14ac:dyDescent="0.2">
      <c r="A26" s="72" t="s">
        <v>73</v>
      </c>
      <c r="B26" s="122">
        <v>330</v>
      </c>
      <c r="C26" s="71">
        <f>B26*2</f>
        <v>660</v>
      </c>
      <c r="E26" s="172"/>
      <c r="F26" s="172"/>
      <c r="G26" s="172"/>
    </row>
    <row r="27" spans="1:7" x14ac:dyDescent="0.2">
      <c r="A27" s="72" t="s">
        <v>69</v>
      </c>
      <c r="B27" s="73"/>
      <c r="C27" s="75">
        <v>1500</v>
      </c>
      <c r="E27" s="172"/>
      <c r="F27" s="172"/>
      <c r="G27" s="172"/>
    </row>
    <row r="28" spans="1:7" x14ac:dyDescent="0.2">
      <c r="A28" s="72" t="s">
        <v>93</v>
      </c>
      <c r="B28" s="73"/>
      <c r="C28" s="75">
        <v>1000</v>
      </c>
      <c r="E28" s="172"/>
      <c r="F28" s="172"/>
      <c r="G28" s="172"/>
    </row>
    <row r="29" spans="1:7" x14ac:dyDescent="0.2">
      <c r="A29" s="108" t="s">
        <v>95</v>
      </c>
      <c r="B29" s="73"/>
      <c r="C29" s="77">
        <f>SUM(C24:C28)</f>
        <v>6860</v>
      </c>
      <c r="E29" s="172"/>
      <c r="F29" s="172"/>
      <c r="G29" s="172"/>
    </row>
    <row r="30" spans="1:7" x14ac:dyDescent="0.2">
      <c r="A30" s="158" t="s">
        <v>94</v>
      </c>
      <c r="B30" s="159"/>
      <c r="C30" s="162">
        <f>C29/B20</f>
        <v>686</v>
      </c>
      <c r="D30" s="74"/>
      <c r="E30" s="172"/>
      <c r="F30" s="172"/>
      <c r="G30" s="172"/>
    </row>
    <row r="31" spans="1:7" ht="13.5" thickBot="1" x14ac:dyDescent="0.25">
      <c r="A31" s="160"/>
      <c r="B31" s="161"/>
      <c r="C31" s="163"/>
      <c r="D31" s="74"/>
      <c r="E31" s="172"/>
      <c r="F31" s="172"/>
      <c r="G31" s="172"/>
    </row>
    <row r="32" spans="1:7" ht="13.5" thickBot="1" x14ac:dyDescent="0.25">
      <c r="A32" s="87"/>
      <c r="B32" s="88"/>
      <c r="C32" s="88"/>
      <c r="D32" s="74"/>
      <c r="E32" s="78"/>
      <c r="F32" s="78"/>
      <c r="G32" s="78"/>
    </row>
    <row r="33" spans="1:7" ht="13.9" customHeight="1" x14ac:dyDescent="0.2">
      <c r="A33" s="155" t="s">
        <v>20</v>
      </c>
      <c r="B33" s="156"/>
      <c r="C33" s="157"/>
      <c r="E33" s="78"/>
      <c r="F33" s="78"/>
    </row>
    <row r="34" spans="1:7" ht="13.15" customHeight="1" x14ac:dyDescent="0.2">
      <c r="A34" s="67"/>
      <c r="B34" s="68" t="s">
        <v>21</v>
      </c>
      <c r="C34" s="69" t="s">
        <v>57</v>
      </c>
      <c r="E34" s="172" t="s">
        <v>92</v>
      </c>
      <c r="F34" s="172"/>
    </row>
    <row r="35" spans="1:7" x14ac:dyDescent="0.2">
      <c r="A35" s="70" t="s">
        <v>52</v>
      </c>
      <c r="B35" s="113"/>
      <c r="C35" s="71">
        <v>100</v>
      </c>
      <c r="E35" s="172"/>
      <c r="F35" s="172"/>
    </row>
    <row r="36" spans="1:7" x14ac:dyDescent="0.2">
      <c r="A36" s="70" t="s">
        <v>11</v>
      </c>
      <c r="B36" s="65"/>
      <c r="C36" s="71">
        <v>3800</v>
      </c>
      <c r="E36" s="172"/>
      <c r="F36" s="172"/>
    </row>
    <row r="37" spans="1:7" x14ac:dyDescent="0.2">
      <c r="A37" s="70" t="s">
        <v>77</v>
      </c>
      <c r="B37" s="65"/>
      <c r="C37" s="71">
        <v>1500</v>
      </c>
      <c r="E37" s="172"/>
      <c r="F37" s="172"/>
    </row>
    <row r="38" spans="1:7" x14ac:dyDescent="0.2">
      <c r="A38" s="72" t="s">
        <v>58</v>
      </c>
      <c r="B38" s="122">
        <v>330</v>
      </c>
      <c r="C38" s="114">
        <f>B38*12</f>
        <v>3960</v>
      </c>
      <c r="E38" s="172"/>
      <c r="F38" s="172"/>
    </row>
    <row r="39" spans="1:7" x14ac:dyDescent="0.2">
      <c r="A39" s="72" t="s">
        <v>105</v>
      </c>
      <c r="B39" s="113"/>
      <c r="C39" s="123">
        <v>75000</v>
      </c>
      <c r="E39" s="172"/>
      <c r="F39" s="172"/>
    </row>
    <row r="40" spans="1:7" x14ac:dyDescent="0.2">
      <c r="A40" s="72" t="s">
        <v>107</v>
      </c>
      <c r="B40" s="124">
        <v>0.05</v>
      </c>
      <c r="C40" s="49"/>
      <c r="E40" s="172"/>
      <c r="F40" s="172"/>
    </row>
    <row r="41" spans="1:7" x14ac:dyDescent="0.2">
      <c r="A41" s="70" t="s">
        <v>106</v>
      </c>
      <c r="B41" s="113">
        <f>C41/12</f>
        <v>312.5</v>
      </c>
      <c r="C41" s="114">
        <f>C39*B40</f>
        <v>3750</v>
      </c>
      <c r="D41" s="78"/>
      <c r="E41" s="172"/>
      <c r="F41" s="172"/>
    </row>
    <row r="42" spans="1:7" x14ac:dyDescent="0.2">
      <c r="A42" s="70" t="s">
        <v>80</v>
      </c>
      <c r="B42" s="113"/>
      <c r="C42" s="71">
        <v>600</v>
      </c>
      <c r="D42" s="78"/>
    </row>
    <row r="43" spans="1:7" x14ac:dyDescent="0.2">
      <c r="A43" s="108" t="s">
        <v>95</v>
      </c>
      <c r="B43" s="73"/>
      <c r="C43" s="77">
        <f>C35+C36+C37+C38+C41+C42</f>
        <v>13710</v>
      </c>
      <c r="D43" s="78"/>
      <c r="E43" s="78"/>
      <c r="F43" s="78"/>
    </row>
    <row r="44" spans="1:7" x14ac:dyDescent="0.2">
      <c r="A44" s="158" t="s">
        <v>114</v>
      </c>
      <c r="B44" s="159"/>
      <c r="C44" s="162">
        <f>ROUNDUP(C43/B20/12,0)</f>
        <v>115</v>
      </c>
    </row>
    <row r="45" spans="1:7" ht="13.5" thickBot="1" x14ac:dyDescent="0.25">
      <c r="A45" s="160"/>
      <c r="B45" s="161"/>
      <c r="C45" s="163"/>
    </row>
    <row r="46" spans="1:7" ht="13.5" thickBot="1" x14ac:dyDescent="0.25">
      <c r="B46" s="49"/>
      <c r="C46" s="60"/>
    </row>
    <row r="47" spans="1:7" ht="13.9" customHeight="1" x14ac:dyDescent="0.2">
      <c r="A47" s="174" t="s">
        <v>53</v>
      </c>
      <c r="B47" s="175"/>
      <c r="C47" s="175"/>
      <c r="D47" s="176"/>
    </row>
    <row r="48" spans="1:7" ht="13.9" customHeight="1" x14ac:dyDescent="0.2">
      <c r="A48" s="89"/>
      <c r="B48" s="90" t="s">
        <v>21</v>
      </c>
      <c r="C48" s="90" t="s">
        <v>22</v>
      </c>
      <c r="D48" s="116" t="s">
        <v>62</v>
      </c>
      <c r="E48" s="172" t="s">
        <v>97</v>
      </c>
      <c r="F48" s="172"/>
      <c r="G48" s="172"/>
    </row>
    <row r="49" spans="1:7" x14ac:dyDescent="0.2">
      <c r="A49" s="92" t="s">
        <v>96</v>
      </c>
      <c r="B49" s="93">
        <v>100</v>
      </c>
      <c r="C49" s="94">
        <v>1200</v>
      </c>
      <c r="D49" s="117">
        <f>C49/B49</f>
        <v>12</v>
      </c>
      <c r="E49" s="172"/>
      <c r="F49" s="172"/>
      <c r="G49" s="172"/>
    </row>
    <row r="50" spans="1:7" x14ac:dyDescent="0.2">
      <c r="A50" s="92" t="s">
        <v>63</v>
      </c>
      <c r="B50" s="93">
        <v>50</v>
      </c>
      <c r="C50" s="94">
        <v>50</v>
      </c>
      <c r="D50" s="117">
        <f>C50/B50</f>
        <v>1</v>
      </c>
      <c r="E50" s="172"/>
      <c r="F50" s="172"/>
      <c r="G50" s="172"/>
    </row>
    <row r="51" spans="1:7" x14ac:dyDescent="0.2">
      <c r="A51" s="186" t="s">
        <v>3</v>
      </c>
      <c r="B51" s="96">
        <v>6</v>
      </c>
      <c r="C51" s="97">
        <v>6.7</v>
      </c>
      <c r="D51" s="192">
        <f>B51*C51</f>
        <v>40.200000000000003</v>
      </c>
      <c r="E51" s="172"/>
      <c r="F51" s="172"/>
      <c r="G51" s="172"/>
    </row>
    <row r="52" spans="1:7" x14ac:dyDescent="0.2">
      <c r="A52" s="186"/>
      <c r="B52" s="98" t="s">
        <v>4</v>
      </c>
      <c r="C52" s="98" t="s">
        <v>64</v>
      </c>
      <c r="D52" s="192"/>
      <c r="E52" s="172"/>
      <c r="F52" s="172"/>
      <c r="G52" s="172"/>
    </row>
    <row r="53" spans="1:7" x14ac:dyDescent="0.2">
      <c r="A53" s="89" t="s">
        <v>65</v>
      </c>
      <c r="B53" s="99">
        <v>0.2</v>
      </c>
      <c r="C53" s="97">
        <v>6</v>
      </c>
      <c r="D53" s="192">
        <f>B53*C53</f>
        <v>1.2000000000000002</v>
      </c>
      <c r="E53" s="172"/>
      <c r="F53" s="172"/>
      <c r="G53" s="172"/>
    </row>
    <row r="54" spans="1:7" x14ac:dyDescent="0.2">
      <c r="A54" s="89"/>
      <c r="B54" s="98" t="s">
        <v>66</v>
      </c>
      <c r="C54" s="98" t="s">
        <v>8</v>
      </c>
      <c r="D54" s="192"/>
      <c r="E54" s="172"/>
      <c r="F54" s="172"/>
      <c r="G54" s="172"/>
    </row>
    <row r="55" spans="1:7" ht="13.15" customHeight="1" x14ac:dyDescent="0.2">
      <c r="A55" s="100" t="s">
        <v>75</v>
      </c>
      <c r="B55" s="101" t="s">
        <v>67</v>
      </c>
      <c r="C55" s="102"/>
      <c r="D55" s="118">
        <v>12</v>
      </c>
      <c r="E55" s="172"/>
      <c r="F55" s="172"/>
      <c r="G55" s="172"/>
    </row>
    <row r="56" spans="1:7" x14ac:dyDescent="0.2">
      <c r="A56" s="92" t="s">
        <v>76</v>
      </c>
      <c r="B56" s="101" t="s">
        <v>67</v>
      </c>
      <c r="C56" s="104"/>
      <c r="D56" s="118">
        <v>1</v>
      </c>
      <c r="E56" s="172"/>
      <c r="F56" s="172"/>
      <c r="G56" s="172"/>
    </row>
    <row r="57" spans="1:7" x14ac:dyDescent="0.2">
      <c r="A57" s="105" t="s">
        <v>12</v>
      </c>
      <c r="B57" s="106"/>
      <c r="C57" s="107"/>
      <c r="D57" s="119">
        <f>SUM(D49:D56)</f>
        <v>67.400000000000006</v>
      </c>
      <c r="E57" s="172"/>
      <c r="F57" s="172"/>
      <c r="G57" s="172"/>
    </row>
    <row r="58" spans="1:7" x14ac:dyDescent="0.2">
      <c r="A58" s="178" t="s">
        <v>98</v>
      </c>
      <c r="B58" s="179"/>
      <c r="C58" s="180"/>
      <c r="D58" s="184">
        <f>ROUNDUP(D57,0)</f>
        <v>68</v>
      </c>
    </row>
    <row r="59" spans="1:7" ht="13.5" thickBot="1" x14ac:dyDescent="0.25">
      <c r="A59" s="181"/>
      <c r="B59" s="182"/>
      <c r="C59" s="183"/>
      <c r="D59" s="185"/>
    </row>
    <row r="60" spans="1:7" ht="13.5" thickBot="1" x14ac:dyDescent="0.25">
      <c r="B60" s="49"/>
      <c r="C60" s="60"/>
    </row>
    <row r="61" spans="1:7" ht="27.6" customHeight="1" x14ac:dyDescent="0.2">
      <c r="A61" s="190" t="s">
        <v>101</v>
      </c>
      <c r="B61" s="191"/>
      <c r="C61" s="61"/>
      <c r="D61" s="188" t="s">
        <v>117</v>
      </c>
      <c r="E61" s="189"/>
    </row>
    <row r="62" spans="1:7" x14ac:dyDescent="0.2">
      <c r="A62" s="111" t="s">
        <v>99</v>
      </c>
      <c r="B62" s="125">
        <f>C30</f>
        <v>686</v>
      </c>
      <c r="C62" s="60"/>
      <c r="D62" s="164" t="s">
        <v>115</v>
      </c>
      <c r="E62" s="167" t="s">
        <v>116</v>
      </c>
    </row>
    <row r="63" spans="1:7" ht="13.15" customHeight="1" x14ac:dyDescent="0.2">
      <c r="A63" s="111" t="s">
        <v>100</v>
      </c>
      <c r="B63" s="125">
        <f>C44</f>
        <v>115</v>
      </c>
      <c r="C63" s="53"/>
      <c r="D63" s="165"/>
      <c r="E63" s="168"/>
    </row>
    <row r="64" spans="1:7" ht="13.5" customHeight="1" thickBot="1" x14ac:dyDescent="0.25">
      <c r="A64" s="112" t="s">
        <v>61</v>
      </c>
      <c r="B64" s="126">
        <f>D58</f>
        <v>68</v>
      </c>
      <c r="C64" s="63"/>
      <c r="D64" s="166"/>
      <c r="E64" s="169"/>
    </row>
    <row r="65" spans="2:5" x14ac:dyDescent="0.2">
      <c r="C65" s="62"/>
      <c r="D65" s="127">
        <v>3</v>
      </c>
      <c r="E65" s="128">
        <f>$D$58+($C$44/D65)</f>
        <v>106.33333333333334</v>
      </c>
    </row>
    <row r="66" spans="2:5" x14ac:dyDescent="0.2">
      <c r="C66" s="62"/>
      <c r="D66" s="127">
        <v>4</v>
      </c>
      <c r="E66" s="128">
        <f t="shared" ref="E66:E72" si="0">$D$58+($C$44/D66)</f>
        <v>96.75</v>
      </c>
    </row>
    <row r="67" spans="2:5" x14ac:dyDescent="0.2">
      <c r="C67" s="62"/>
      <c r="D67" s="127">
        <v>5</v>
      </c>
      <c r="E67" s="128">
        <f t="shared" si="0"/>
        <v>91</v>
      </c>
    </row>
    <row r="68" spans="2:5" x14ac:dyDescent="0.2">
      <c r="C68" s="62"/>
      <c r="D68" s="127">
        <v>6</v>
      </c>
      <c r="E68" s="128">
        <f t="shared" si="0"/>
        <v>87.166666666666671</v>
      </c>
    </row>
    <row r="69" spans="2:5" x14ac:dyDescent="0.2">
      <c r="C69" s="62"/>
      <c r="D69" s="127">
        <v>7</v>
      </c>
      <c r="E69" s="128">
        <f t="shared" si="0"/>
        <v>84.428571428571431</v>
      </c>
    </row>
    <row r="70" spans="2:5" x14ac:dyDescent="0.2">
      <c r="C70" s="62"/>
      <c r="D70" s="127">
        <v>8</v>
      </c>
      <c r="E70" s="128">
        <f t="shared" si="0"/>
        <v>82.375</v>
      </c>
    </row>
    <row r="71" spans="2:5" x14ac:dyDescent="0.2">
      <c r="C71" s="64"/>
      <c r="D71" s="127">
        <v>9</v>
      </c>
      <c r="E71" s="128">
        <f t="shared" si="0"/>
        <v>80.777777777777771</v>
      </c>
    </row>
    <row r="72" spans="2:5" ht="13.5" thickBot="1" x14ac:dyDescent="0.25">
      <c r="C72" s="49"/>
      <c r="D72" s="129">
        <v>10</v>
      </c>
      <c r="E72" s="130">
        <f t="shared" si="0"/>
        <v>79.5</v>
      </c>
    </row>
    <row r="73" spans="2:5" x14ac:dyDescent="0.2">
      <c r="C73" s="49"/>
    </row>
    <row r="74" spans="2:5" x14ac:dyDescent="0.2">
      <c r="C74" s="49"/>
    </row>
    <row r="75" spans="2:5" x14ac:dyDescent="0.2">
      <c r="C75" s="49"/>
    </row>
    <row r="76" spans="2:5" x14ac:dyDescent="0.2">
      <c r="B76" s="49"/>
      <c r="C76" s="49"/>
    </row>
    <row r="77" spans="2:5" x14ac:dyDescent="0.2">
      <c r="B77" s="49"/>
      <c r="C77" s="49"/>
    </row>
    <row r="78" spans="2:5" x14ac:dyDescent="0.2">
      <c r="B78" s="49"/>
      <c r="C78" s="49"/>
    </row>
    <row r="79" spans="2:5" x14ac:dyDescent="0.2">
      <c r="B79" s="49"/>
      <c r="C79" s="49"/>
    </row>
    <row r="80" spans="2:5" x14ac:dyDescent="0.2">
      <c r="B80" s="49"/>
      <c r="C80" s="49"/>
    </row>
    <row r="81" spans="1:3" x14ac:dyDescent="0.2">
      <c r="B81" s="49"/>
      <c r="C81" s="49"/>
    </row>
    <row r="82" spans="1:3" x14ac:dyDescent="0.2">
      <c r="B82" s="49"/>
      <c r="C82" s="49"/>
    </row>
    <row r="83" spans="1:3" x14ac:dyDescent="0.2">
      <c r="B83" s="49"/>
      <c r="C83" s="49"/>
    </row>
    <row r="84" spans="1:3" x14ac:dyDescent="0.2">
      <c r="B84" s="49"/>
      <c r="C84" s="49"/>
    </row>
    <row r="85" spans="1:3" x14ac:dyDescent="0.2">
      <c r="B85" s="49"/>
      <c r="C85" s="49"/>
    </row>
    <row r="86" spans="1:3" x14ac:dyDescent="0.2">
      <c r="B86" s="49"/>
      <c r="C86" s="49"/>
    </row>
    <row r="87" spans="1:3" x14ac:dyDescent="0.2">
      <c r="A87" s="55"/>
      <c r="B87" s="54"/>
      <c r="C87" s="54"/>
    </row>
    <row r="88" spans="1:3" x14ac:dyDescent="0.2">
      <c r="A88" s="55"/>
      <c r="B88" s="54"/>
      <c r="C88" s="54"/>
    </row>
    <row r="89" spans="1:3" x14ac:dyDescent="0.2">
      <c r="A89" s="55"/>
      <c r="B89" s="54"/>
      <c r="C89" s="54"/>
    </row>
    <row r="90" spans="1:3" x14ac:dyDescent="0.2">
      <c r="A90" s="55"/>
      <c r="B90" s="54"/>
      <c r="C90" s="54"/>
    </row>
    <row r="91" spans="1:3" x14ac:dyDescent="0.2">
      <c r="A91" s="51"/>
      <c r="B91" s="51"/>
      <c r="C91" s="51"/>
    </row>
    <row r="92" spans="1:3" x14ac:dyDescent="0.2">
      <c r="A92" s="51"/>
      <c r="B92" s="51"/>
      <c r="C92" s="51"/>
    </row>
    <row r="93" spans="1:3" x14ac:dyDescent="0.2">
      <c r="A93" s="51"/>
      <c r="B93" s="51"/>
      <c r="C93" s="51"/>
    </row>
    <row r="94" spans="1:3" x14ac:dyDescent="0.2">
      <c r="A94" s="51"/>
      <c r="B94" s="51"/>
      <c r="C94" s="51"/>
    </row>
    <row r="95" spans="1:3" x14ac:dyDescent="0.2">
      <c r="A95" s="51"/>
      <c r="B95" s="51"/>
      <c r="C95" s="51"/>
    </row>
    <row r="96" spans="1:3" x14ac:dyDescent="0.2">
      <c r="A96" s="51"/>
      <c r="B96" s="51"/>
      <c r="C96" s="51"/>
    </row>
    <row r="97" spans="1:3" x14ac:dyDescent="0.2">
      <c r="A97" s="51"/>
      <c r="B97" s="51"/>
      <c r="C97" s="51"/>
    </row>
    <row r="98" spans="1:3" x14ac:dyDescent="0.2">
      <c r="A98" s="51"/>
      <c r="B98" s="51"/>
      <c r="C98" s="51"/>
    </row>
    <row r="99" spans="1:3" x14ac:dyDescent="0.2">
      <c r="A99" s="51"/>
      <c r="B99" s="51"/>
      <c r="C99" s="51"/>
    </row>
    <row r="100" spans="1:3" x14ac:dyDescent="0.2">
      <c r="A100" s="51"/>
      <c r="B100" s="51"/>
      <c r="C100" s="51"/>
    </row>
    <row r="101" spans="1:3" x14ac:dyDescent="0.2">
      <c r="A101" s="51"/>
      <c r="B101" s="51"/>
      <c r="C101" s="51"/>
    </row>
    <row r="102" spans="1:3" x14ac:dyDescent="0.2">
      <c r="A102" s="51"/>
      <c r="B102" s="51"/>
      <c r="C102" s="51"/>
    </row>
    <row r="103" spans="1:3" x14ac:dyDescent="0.2">
      <c r="A103" s="51"/>
      <c r="B103" s="51"/>
      <c r="C103" s="51"/>
    </row>
    <row r="104" spans="1:3" x14ac:dyDescent="0.2">
      <c r="A104" s="51"/>
      <c r="B104" s="51"/>
      <c r="C104" s="51"/>
    </row>
    <row r="105" spans="1:3" x14ac:dyDescent="0.2">
      <c r="A105" s="51"/>
      <c r="B105" s="51"/>
      <c r="C105" s="51"/>
    </row>
    <row r="106" spans="1:3" x14ac:dyDescent="0.2">
      <c r="A106" s="51"/>
      <c r="B106" s="51"/>
      <c r="C106" s="51"/>
    </row>
    <row r="107" spans="1:3" x14ac:dyDescent="0.2">
      <c r="A107" s="51"/>
      <c r="B107" s="51"/>
      <c r="C107" s="51"/>
    </row>
    <row r="108" spans="1:3" x14ac:dyDescent="0.2">
      <c r="A108" s="51"/>
      <c r="B108" s="51"/>
      <c r="C108" s="51"/>
    </row>
    <row r="109" spans="1:3" x14ac:dyDescent="0.2">
      <c r="A109" s="51"/>
      <c r="B109" s="51"/>
      <c r="C109" s="51"/>
    </row>
    <row r="110" spans="1:3" x14ac:dyDescent="0.2">
      <c r="A110" s="51"/>
      <c r="B110" s="51"/>
      <c r="C110" s="51"/>
    </row>
    <row r="111" spans="1:3" x14ac:dyDescent="0.2">
      <c r="A111" s="51"/>
      <c r="B111" s="51"/>
      <c r="C111" s="51"/>
    </row>
    <row r="112" spans="1:3" x14ac:dyDescent="0.2">
      <c r="A112" s="51"/>
      <c r="B112" s="51"/>
      <c r="C112" s="51"/>
    </row>
    <row r="113" spans="1:16" s="50" customFormat="1" x14ac:dyDescent="0.2">
      <c r="A113" s="49"/>
      <c r="B113" s="56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</row>
    <row r="114" spans="1:16" s="50" customFormat="1" x14ac:dyDescent="0.2">
      <c r="A114" s="49"/>
      <c r="B114" s="57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</row>
  </sheetData>
  <mergeCells count="25">
    <mergeCell ref="A33:C33"/>
    <mergeCell ref="D62:D64"/>
    <mergeCell ref="E62:E64"/>
    <mergeCell ref="A58:C59"/>
    <mergeCell ref="D58:D59"/>
    <mergeCell ref="A61:B61"/>
    <mergeCell ref="D61:E61"/>
    <mergeCell ref="E48:G57"/>
    <mergeCell ref="E34:F41"/>
    <mergeCell ref="A44:B45"/>
    <mergeCell ref="C44:C45"/>
    <mergeCell ref="A47:D47"/>
    <mergeCell ref="A51:A52"/>
    <mergeCell ref="D51:D52"/>
    <mergeCell ref="D53:D54"/>
    <mergeCell ref="A22:C22"/>
    <mergeCell ref="A30:B31"/>
    <mergeCell ref="C30:C31"/>
    <mergeCell ref="A17:B17"/>
    <mergeCell ref="A2:F4"/>
    <mergeCell ref="A6:C6"/>
    <mergeCell ref="A14:B14"/>
    <mergeCell ref="A15:B15"/>
    <mergeCell ref="A16:B16"/>
    <mergeCell ref="E23:G31"/>
  </mergeCells>
  <hyperlinks>
    <hyperlink ref="D6" r:id="rId1"/>
    <hyperlink ref="D5" r:id="rId2"/>
    <hyperlink ref="D7" r:id="rId3"/>
  </hyperlinks>
  <pageMargins left="0.25" right="0.25" top="0.75" bottom="0.75" header="0.3" footer="0.3"/>
  <pageSetup scale="69" orientation="portrait" useFirstPageNumber="1" r:id="rId4"/>
  <headerFooter alignWithMargins="0">
    <oddHeader>&amp;C&amp;12&amp;A</oddHeader>
    <oddFooter>&amp;C&amp;12Page &amp;P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workbookViewId="0">
      <selection activeCell="G24" sqref="G24"/>
    </sheetView>
  </sheetViews>
  <sheetFormatPr defaultRowHeight="12.75" x14ac:dyDescent="0.2"/>
  <cols>
    <col min="1" max="1" width="37" customWidth="1"/>
    <col min="2" max="2" width="10.5703125" style="1" customWidth="1"/>
    <col min="3" max="3" width="12.5703125" style="2" customWidth="1"/>
    <col min="4" max="4" width="11.5703125" style="2" customWidth="1"/>
    <col min="5" max="5" width="9.140625" style="2"/>
    <col min="7" max="7" width="19.5703125" customWidth="1"/>
    <col min="10" max="10" width="8.42578125" customWidth="1"/>
    <col min="12" max="12" width="6" customWidth="1"/>
    <col min="13" max="13" width="5.140625" customWidth="1"/>
  </cols>
  <sheetData>
    <row r="1" spans="1:11" x14ac:dyDescent="0.2">
      <c r="B1" s="36"/>
      <c r="C1" s="35"/>
    </row>
    <row r="2" spans="1:11" x14ac:dyDescent="0.2">
      <c r="A2" s="48" t="s">
        <v>28</v>
      </c>
    </row>
    <row r="3" spans="1:11" x14ac:dyDescent="0.2">
      <c r="A3" s="48" t="s">
        <v>30</v>
      </c>
    </row>
    <row r="4" spans="1:11" ht="13.5" thickBot="1" x14ac:dyDescent="0.25">
      <c r="A4" s="2"/>
    </row>
    <row r="5" spans="1:11" ht="14.25" thickTop="1" thickBot="1" x14ac:dyDescent="0.25">
      <c r="A5" s="22" t="s">
        <v>34</v>
      </c>
      <c r="B5" s="27">
        <v>1</v>
      </c>
      <c r="C5" s="1"/>
      <c r="D5" s="1"/>
      <c r="E5" s="1"/>
      <c r="G5" s="22" t="s">
        <v>33</v>
      </c>
      <c r="H5" s="5"/>
      <c r="I5" s="1"/>
      <c r="J5" s="1"/>
      <c r="K5" s="1"/>
    </row>
    <row r="6" spans="1:11" ht="13.5" thickTop="1" x14ac:dyDescent="0.2">
      <c r="A6" s="7"/>
      <c r="B6" s="28"/>
      <c r="C6" s="38" t="s">
        <v>0</v>
      </c>
      <c r="D6" s="40" t="s">
        <v>21</v>
      </c>
      <c r="E6" s="41" t="s">
        <v>22</v>
      </c>
      <c r="G6" s="7"/>
      <c r="H6" s="39" t="s">
        <v>15</v>
      </c>
      <c r="I6" s="38" t="s">
        <v>14</v>
      </c>
      <c r="J6" s="9"/>
      <c r="K6" s="8"/>
    </row>
    <row r="7" spans="1:11" x14ac:dyDescent="0.2">
      <c r="A7" s="23"/>
      <c r="B7" s="29"/>
      <c r="C7" s="24"/>
      <c r="D7" s="14"/>
      <c r="E7" s="15"/>
      <c r="G7" s="23"/>
      <c r="H7" s="29"/>
      <c r="I7" s="24"/>
      <c r="J7" s="14"/>
      <c r="K7" s="15"/>
    </row>
    <row r="8" spans="1:11" x14ac:dyDescent="0.2">
      <c r="A8" s="11"/>
      <c r="B8" s="29"/>
      <c r="C8" s="25"/>
      <c r="D8" s="12"/>
      <c r="E8" s="13"/>
      <c r="G8" s="11" t="s">
        <v>52</v>
      </c>
      <c r="H8" s="29">
        <v>500</v>
      </c>
      <c r="I8" s="25">
        <f>H8/12</f>
        <v>41.666666666666664</v>
      </c>
      <c r="J8" s="14"/>
      <c r="K8" s="15"/>
    </row>
    <row r="9" spans="1:11" x14ac:dyDescent="0.2">
      <c r="A9" s="23"/>
      <c r="B9" s="29"/>
      <c r="C9" s="24"/>
      <c r="D9" s="14"/>
      <c r="E9" s="15"/>
      <c r="G9" s="11"/>
      <c r="H9" s="29"/>
      <c r="I9" s="24"/>
      <c r="J9" s="14"/>
      <c r="K9" s="15"/>
    </row>
    <row r="10" spans="1:11" x14ac:dyDescent="0.2">
      <c r="A10" s="11"/>
      <c r="B10" s="29"/>
      <c r="C10" s="25"/>
      <c r="D10" s="12"/>
      <c r="E10" s="13"/>
      <c r="G10" s="11" t="s">
        <v>11</v>
      </c>
      <c r="H10" s="29">
        <v>0</v>
      </c>
      <c r="I10" s="25">
        <f>H10/12</f>
        <v>0</v>
      </c>
      <c r="J10" s="193"/>
      <c r="K10" s="194"/>
    </row>
    <row r="11" spans="1:11" x14ac:dyDescent="0.2">
      <c r="A11" s="11"/>
      <c r="B11" s="29"/>
      <c r="C11" s="25"/>
      <c r="D11" s="14" t="s">
        <v>1</v>
      </c>
      <c r="E11" s="15" t="s">
        <v>2</v>
      </c>
      <c r="G11" s="11"/>
      <c r="H11" s="29"/>
      <c r="I11" s="25"/>
      <c r="J11" s="14"/>
      <c r="K11" s="15"/>
    </row>
    <row r="12" spans="1:11" x14ac:dyDescent="0.2">
      <c r="A12" s="11" t="s">
        <v>3</v>
      </c>
      <c r="B12" s="29">
        <f>C12*$B$21</f>
        <v>0</v>
      </c>
      <c r="C12" s="25">
        <f>D12*E12</f>
        <v>0</v>
      </c>
      <c r="D12" s="14">
        <v>5</v>
      </c>
      <c r="E12" s="13"/>
      <c r="G12" s="11" t="s">
        <v>16</v>
      </c>
      <c r="H12" s="29">
        <v>2000</v>
      </c>
      <c r="I12" s="25">
        <f t="shared" ref="I12" si="0">H12/12</f>
        <v>166.66666666666666</v>
      </c>
      <c r="J12" s="14"/>
      <c r="K12" s="13"/>
    </row>
    <row r="13" spans="1:11" x14ac:dyDescent="0.2">
      <c r="A13" s="11"/>
      <c r="B13" s="29"/>
      <c r="C13" s="25"/>
      <c r="D13" s="14" t="s">
        <v>4</v>
      </c>
      <c r="E13" s="15" t="s">
        <v>5</v>
      </c>
      <c r="G13" s="11"/>
      <c r="H13" s="29"/>
      <c r="I13" s="25"/>
      <c r="J13" s="14"/>
      <c r="K13" s="15"/>
    </row>
    <row r="14" spans="1:11" x14ac:dyDescent="0.2">
      <c r="A14" s="11" t="s">
        <v>6</v>
      </c>
      <c r="B14" s="29">
        <f>C14*$B$21</f>
        <v>0</v>
      </c>
      <c r="C14" s="25">
        <f>D14*E14</f>
        <v>0</v>
      </c>
      <c r="D14" s="14">
        <v>0.25</v>
      </c>
      <c r="E14" s="13"/>
      <c r="G14" s="11" t="s">
        <v>29</v>
      </c>
      <c r="H14" s="29">
        <v>500</v>
      </c>
      <c r="I14" s="25">
        <f t="shared" ref="I14" si="1">H14/12</f>
        <v>41.666666666666664</v>
      </c>
      <c r="J14" s="14"/>
      <c r="K14" s="13"/>
    </row>
    <row r="15" spans="1:11" x14ac:dyDescent="0.2">
      <c r="A15" s="11"/>
      <c r="B15" s="29"/>
      <c r="C15" s="25"/>
      <c r="D15" s="14" t="s">
        <v>7</v>
      </c>
      <c r="E15" s="15" t="s">
        <v>8</v>
      </c>
      <c r="G15" s="11"/>
      <c r="H15" s="29"/>
      <c r="I15" s="25"/>
      <c r="J15" s="14"/>
      <c r="K15" s="13"/>
    </row>
    <row r="16" spans="1:11" x14ac:dyDescent="0.2">
      <c r="A16" s="11" t="s">
        <v>32</v>
      </c>
      <c r="B16" s="29">
        <f>C16*$B$21</f>
        <v>21</v>
      </c>
      <c r="C16" s="25">
        <f>E16/D16</f>
        <v>21</v>
      </c>
      <c r="D16" s="14">
        <v>1000</v>
      </c>
      <c r="E16" s="16">
        <v>21000</v>
      </c>
      <c r="G16" s="11" t="s">
        <v>48</v>
      </c>
      <c r="H16" s="29">
        <v>1000</v>
      </c>
      <c r="I16" s="25">
        <f>H16/12</f>
        <v>83.333333333333329</v>
      </c>
      <c r="J16" s="14"/>
      <c r="K16" s="13"/>
    </row>
    <row r="17" spans="1:11" ht="13.5" thickBot="1" x14ac:dyDescent="0.25">
      <c r="A17" s="11"/>
      <c r="B17" s="30"/>
      <c r="C17" s="24"/>
      <c r="D17" s="14" t="s">
        <v>9</v>
      </c>
      <c r="E17" s="15" t="s">
        <v>10</v>
      </c>
      <c r="G17" s="11"/>
      <c r="H17" s="30"/>
      <c r="I17" s="24"/>
      <c r="J17" s="14"/>
      <c r="K17" s="15"/>
    </row>
    <row r="18" spans="1:11" ht="14.25" thickTop="1" thickBot="1" x14ac:dyDescent="0.25">
      <c r="A18" s="18" t="s">
        <v>12</v>
      </c>
      <c r="B18" s="31">
        <f>SUM(B6:B17)</f>
        <v>21</v>
      </c>
      <c r="C18" s="26">
        <f>SUM(C6:C17)</f>
        <v>21</v>
      </c>
      <c r="D18" s="19"/>
      <c r="E18" s="20"/>
      <c r="G18" s="18" t="s">
        <v>12</v>
      </c>
      <c r="H18" s="31">
        <f>SUM(H6:H17)</f>
        <v>4000</v>
      </c>
      <c r="I18" s="26">
        <f>SUM(I6:I17)</f>
        <v>333.33333333333331</v>
      </c>
      <c r="J18" s="19"/>
      <c r="K18" s="20"/>
    </row>
    <row r="19" spans="1:11" x14ac:dyDescent="0.2">
      <c r="A19" s="2"/>
    </row>
    <row r="20" spans="1:11" ht="13.5" thickBot="1" x14ac:dyDescent="0.25">
      <c r="A20" s="3"/>
      <c r="C20" s="4"/>
      <c r="D20" s="4"/>
      <c r="E20" s="4"/>
      <c r="F20" s="1"/>
      <c r="G20" s="3"/>
      <c r="H20" s="3"/>
      <c r="I20" s="3"/>
      <c r="J20" s="3"/>
    </row>
    <row r="21" spans="1:11" ht="14.25" thickTop="1" thickBot="1" x14ac:dyDescent="0.25">
      <c r="A21" s="22" t="s">
        <v>17</v>
      </c>
      <c r="B21" s="27">
        <v>1</v>
      </c>
      <c r="C21" s="1"/>
      <c r="D21" s="1"/>
      <c r="E21" s="1"/>
      <c r="F21" s="1"/>
      <c r="G21" s="22" t="s">
        <v>31</v>
      </c>
      <c r="H21" s="5"/>
      <c r="I21" s="1"/>
      <c r="J21" s="1"/>
      <c r="K21" s="1"/>
    </row>
    <row r="22" spans="1:11" ht="13.5" thickTop="1" x14ac:dyDescent="0.2">
      <c r="A22" s="7"/>
      <c r="B22" s="28"/>
      <c r="C22" s="38" t="s">
        <v>0</v>
      </c>
      <c r="D22" s="40" t="s">
        <v>21</v>
      </c>
      <c r="E22" s="41" t="s">
        <v>22</v>
      </c>
      <c r="F22" s="10"/>
      <c r="G22" s="7"/>
      <c r="H22" s="39" t="s">
        <v>15</v>
      </c>
      <c r="I22" s="38" t="s">
        <v>14</v>
      </c>
      <c r="J22" s="9"/>
      <c r="K22" s="8"/>
    </row>
    <row r="23" spans="1:11" x14ac:dyDescent="0.2">
      <c r="A23" s="23"/>
      <c r="B23" s="29"/>
      <c r="C23" s="24"/>
      <c r="D23" s="14"/>
      <c r="E23" s="15"/>
      <c r="F23" s="10"/>
      <c r="G23" s="23"/>
      <c r="H23" s="29"/>
      <c r="I23" s="24"/>
      <c r="J23" s="14"/>
      <c r="K23" s="15"/>
    </row>
    <row r="24" spans="1:11" x14ac:dyDescent="0.2">
      <c r="A24" s="11" t="s">
        <v>18</v>
      </c>
      <c r="B24" s="29">
        <f>C24*$B$21</f>
        <v>10</v>
      </c>
      <c r="C24" s="25">
        <f>E24/D24</f>
        <v>10</v>
      </c>
      <c r="D24" s="12">
        <v>100</v>
      </c>
      <c r="E24" s="13">
        <v>1000</v>
      </c>
      <c r="F24" s="10"/>
      <c r="G24" s="11" t="s">
        <v>52</v>
      </c>
      <c r="H24" s="29">
        <v>500</v>
      </c>
      <c r="I24" s="25">
        <f>H24/12</f>
        <v>41.666666666666664</v>
      </c>
      <c r="J24" s="14"/>
      <c r="K24" s="15"/>
    </row>
    <row r="25" spans="1:11" x14ac:dyDescent="0.2">
      <c r="A25" s="23"/>
      <c r="B25" s="29"/>
      <c r="C25" s="24"/>
      <c r="D25" s="14"/>
      <c r="E25" s="15"/>
      <c r="F25" s="10"/>
      <c r="G25" s="11"/>
      <c r="H25" s="29"/>
      <c r="I25" s="24"/>
      <c r="J25" s="14"/>
      <c r="K25" s="15"/>
    </row>
    <row r="26" spans="1:11" x14ac:dyDescent="0.2">
      <c r="A26" s="11" t="s">
        <v>27</v>
      </c>
      <c r="B26" s="29">
        <f>C26*$B$21</f>
        <v>5</v>
      </c>
      <c r="C26" s="25">
        <f>E26/D26</f>
        <v>5</v>
      </c>
      <c r="D26" s="12">
        <v>50</v>
      </c>
      <c r="E26" s="13">
        <v>250</v>
      </c>
      <c r="G26" s="11" t="s">
        <v>11</v>
      </c>
      <c r="H26" s="29">
        <v>3200</v>
      </c>
      <c r="I26" s="25">
        <f>H26/12</f>
        <v>266.66666666666669</v>
      </c>
      <c r="J26" s="193" t="s">
        <v>23</v>
      </c>
      <c r="K26" s="194"/>
    </row>
    <row r="27" spans="1:11" x14ac:dyDescent="0.2">
      <c r="A27" s="11"/>
      <c r="B27" s="29"/>
      <c r="C27" s="25"/>
      <c r="D27" s="14" t="s">
        <v>1</v>
      </c>
      <c r="E27" s="15" t="s">
        <v>2</v>
      </c>
      <c r="G27" s="11"/>
      <c r="H27" s="29"/>
      <c r="I27" s="25"/>
      <c r="J27" s="14"/>
      <c r="K27" s="15"/>
    </row>
    <row r="28" spans="1:11" x14ac:dyDescent="0.2">
      <c r="A28" s="11" t="s">
        <v>3</v>
      </c>
      <c r="B28" s="29">
        <f>C28*$B$21</f>
        <v>25</v>
      </c>
      <c r="C28" s="25">
        <f>D28*E28</f>
        <v>25</v>
      </c>
      <c r="D28" s="14">
        <v>5</v>
      </c>
      <c r="E28" s="13">
        <v>5</v>
      </c>
      <c r="G28" s="11" t="s">
        <v>16</v>
      </c>
      <c r="H28" s="29"/>
      <c r="I28" s="25"/>
      <c r="J28" s="14"/>
      <c r="K28" s="13"/>
    </row>
    <row r="29" spans="1:11" x14ac:dyDescent="0.2">
      <c r="A29" s="11"/>
      <c r="B29" s="29"/>
      <c r="C29" s="25"/>
      <c r="D29" s="14" t="s">
        <v>4</v>
      </c>
      <c r="E29" s="15" t="s">
        <v>5</v>
      </c>
      <c r="G29" s="11"/>
      <c r="H29" s="29"/>
      <c r="I29" s="25"/>
      <c r="J29" s="14"/>
      <c r="K29" s="15"/>
    </row>
    <row r="30" spans="1:11" x14ac:dyDescent="0.2">
      <c r="A30" s="11" t="s">
        <v>6</v>
      </c>
      <c r="B30" s="29">
        <f>C30*$B$21</f>
        <v>1.5</v>
      </c>
      <c r="C30" s="25">
        <f>D30*E30</f>
        <v>1.5</v>
      </c>
      <c r="D30" s="14">
        <v>0.25</v>
      </c>
      <c r="E30" s="13">
        <v>6</v>
      </c>
      <c r="G30" s="11" t="s">
        <v>13</v>
      </c>
      <c r="H30" s="29">
        <f>I30*12</f>
        <v>1200</v>
      </c>
      <c r="I30" s="25">
        <v>100</v>
      </c>
      <c r="J30" s="14"/>
      <c r="K30" s="13"/>
    </row>
    <row r="31" spans="1:11" x14ac:dyDescent="0.2">
      <c r="A31" s="11"/>
      <c r="B31" s="29"/>
      <c r="C31" s="25"/>
      <c r="D31" s="14" t="s">
        <v>7</v>
      </c>
      <c r="E31" s="15" t="s">
        <v>8</v>
      </c>
      <c r="G31" s="11"/>
      <c r="H31" s="29"/>
      <c r="I31" s="25"/>
      <c r="J31" s="14"/>
      <c r="K31" s="13"/>
    </row>
    <row r="32" spans="1:11" x14ac:dyDescent="0.2">
      <c r="A32" s="11" t="s">
        <v>32</v>
      </c>
      <c r="B32" s="29">
        <f>C32*$B$21</f>
        <v>0</v>
      </c>
      <c r="C32" s="25">
        <f>E32/D32</f>
        <v>0</v>
      </c>
      <c r="D32" s="14">
        <v>1000</v>
      </c>
      <c r="E32" s="16"/>
      <c r="G32" s="11" t="s">
        <v>19</v>
      </c>
      <c r="H32" s="29">
        <v>0</v>
      </c>
      <c r="I32" s="25">
        <f>H32/12</f>
        <v>0</v>
      </c>
      <c r="J32" s="14"/>
      <c r="K32" s="13"/>
    </row>
    <row r="33" spans="1:11" ht="13.5" thickBot="1" x14ac:dyDescent="0.25">
      <c r="A33" s="11"/>
      <c r="B33" s="30"/>
      <c r="C33" s="24"/>
      <c r="D33" s="14" t="s">
        <v>9</v>
      </c>
      <c r="E33" s="15" t="s">
        <v>10</v>
      </c>
      <c r="G33" s="11"/>
      <c r="H33" s="30"/>
      <c r="I33" s="24"/>
      <c r="J33" s="14"/>
      <c r="K33" s="15"/>
    </row>
    <row r="34" spans="1:11" ht="14.25" thickTop="1" thickBot="1" x14ac:dyDescent="0.25">
      <c r="A34" s="18" t="s">
        <v>12</v>
      </c>
      <c r="B34" s="31">
        <f>SUM(B22:B33)</f>
        <v>41.5</v>
      </c>
      <c r="C34" s="26">
        <f>SUM(C22:C33)</f>
        <v>41.5</v>
      </c>
      <c r="D34" s="19"/>
      <c r="E34" s="20"/>
      <c r="G34" s="18" t="s">
        <v>12</v>
      </c>
      <c r="H34" s="31">
        <f>SUM(H22:H33)</f>
        <v>4900</v>
      </c>
      <c r="I34" s="26">
        <f>SUM(I22:I33)</f>
        <v>408.33333333333337</v>
      </c>
      <c r="J34" s="19"/>
      <c r="K34" s="20"/>
    </row>
    <row r="35" spans="1:11" x14ac:dyDescent="0.2">
      <c r="A35" s="3"/>
      <c r="B35" s="3"/>
      <c r="C35" s="3"/>
      <c r="D35" s="3"/>
      <c r="E35" s="3"/>
    </row>
    <row r="36" spans="1:11" x14ac:dyDescent="0.2">
      <c r="A36" s="3"/>
      <c r="B36" s="17"/>
      <c r="C36" s="6"/>
      <c r="D36" s="3"/>
      <c r="E36" s="17"/>
      <c r="G36" s="3" t="s">
        <v>38</v>
      </c>
      <c r="H36" s="3"/>
      <c r="I36" s="3"/>
    </row>
    <row r="37" spans="1:11" x14ac:dyDescent="0.2">
      <c r="A37" s="3" t="s">
        <v>39</v>
      </c>
      <c r="B37" s="44">
        <f>B18</f>
        <v>21</v>
      </c>
      <c r="C37" s="6"/>
      <c r="D37" s="3"/>
      <c r="E37" s="17"/>
      <c r="G37" s="3" t="s">
        <v>25</v>
      </c>
      <c r="H37" s="3">
        <v>10</v>
      </c>
      <c r="I37" s="3"/>
    </row>
    <row r="38" spans="1:11" ht="13.5" thickBot="1" x14ac:dyDescent="0.25">
      <c r="A38" s="3" t="s">
        <v>40</v>
      </c>
      <c r="B38" s="44">
        <f>B34</f>
        <v>41.5</v>
      </c>
      <c r="C38" s="6"/>
      <c r="D38" s="3"/>
      <c r="E38" s="17"/>
      <c r="G38" s="3" t="s">
        <v>35</v>
      </c>
      <c r="H38" s="43">
        <f>I34</f>
        <v>408.33333333333337</v>
      </c>
      <c r="I38" s="3"/>
    </row>
    <row r="39" spans="1:11" ht="14.25" thickTop="1" thickBot="1" x14ac:dyDescent="0.25">
      <c r="A39" s="33" t="s">
        <v>46</v>
      </c>
      <c r="B39" s="33">
        <f>SUM(B37:B38)</f>
        <v>62.5</v>
      </c>
      <c r="C39" s="6"/>
      <c r="D39" s="3"/>
      <c r="E39" s="17"/>
      <c r="G39" s="3" t="s">
        <v>36</v>
      </c>
      <c r="H39" s="43">
        <f>I18</f>
        <v>333.33333333333331</v>
      </c>
      <c r="I39" s="3"/>
    </row>
    <row r="40" spans="1:11" ht="14.25" thickTop="1" thickBot="1" x14ac:dyDescent="0.25">
      <c r="A40" s="3"/>
      <c r="C40" s="6"/>
      <c r="D40" s="3"/>
      <c r="E40" s="17"/>
      <c r="G40" s="3" t="s">
        <v>37</v>
      </c>
      <c r="H40" s="43">
        <f>SUM(H38:H39)</f>
        <v>741.66666666666674</v>
      </c>
      <c r="I40" s="3"/>
    </row>
    <row r="41" spans="1:11" ht="14.25" thickTop="1" thickBot="1" x14ac:dyDescent="0.25">
      <c r="A41" s="3"/>
      <c r="C41" s="6"/>
      <c r="D41" s="3"/>
      <c r="E41" s="17"/>
      <c r="G41" s="33" t="s">
        <v>24</v>
      </c>
      <c r="H41" s="33">
        <f>H40/H37</f>
        <v>74.166666666666671</v>
      </c>
      <c r="I41" s="3"/>
    </row>
    <row r="42" spans="1:11" ht="14.25" thickTop="1" thickBot="1" x14ac:dyDescent="0.25">
      <c r="A42" s="3" t="s">
        <v>41</v>
      </c>
      <c r="B42" s="45">
        <v>5</v>
      </c>
      <c r="C42" s="6"/>
      <c r="D42" s="3"/>
      <c r="E42" s="17"/>
      <c r="G42" s="3"/>
      <c r="H42" s="43"/>
      <c r="I42" s="3"/>
    </row>
    <row r="43" spans="1:11" ht="14.25" thickTop="1" thickBot="1" x14ac:dyDescent="0.25">
      <c r="A43" s="33" t="s">
        <v>42</v>
      </c>
      <c r="B43" s="46">
        <f>B42*12*H37</f>
        <v>600</v>
      </c>
      <c r="C43" s="6"/>
      <c r="D43" s="3"/>
      <c r="E43" s="17"/>
      <c r="G43" s="3"/>
      <c r="H43" s="3"/>
      <c r="I43" s="3"/>
    </row>
    <row r="44" spans="1:11" ht="14.25" thickTop="1" thickBot="1" x14ac:dyDescent="0.25">
      <c r="A44" s="3"/>
      <c r="B44" s="45"/>
      <c r="C44" s="6"/>
      <c r="D44" s="3"/>
      <c r="E44" s="17"/>
      <c r="G44" s="47"/>
      <c r="H44" s="3"/>
      <c r="I44" s="3"/>
    </row>
    <row r="45" spans="1:11" ht="14.25" thickTop="1" thickBot="1" x14ac:dyDescent="0.25">
      <c r="A45" s="33" t="s">
        <v>26</v>
      </c>
      <c r="B45" s="33">
        <f>((H34+H18)+(B43*B39))/B43</f>
        <v>77.333333333333329</v>
      </c>
      <c r="C45" s="6"/>
      <c r="D45" s="3"/>
      <c r="E45" s="17"/>
      <c r="G45" s="3"/>
      <c r="H45" s="3"/>
      <c r="I45" s="3"/>
    </row>
    <row r="46" spans="1:11" ht="13.5" thickTop="1" x14ac:dyDescent="0.2">
      <c r="A46" s="3"/>
      <c r="B46" s="45"/>
      <c r="C46" s="34"/>
      <c r="D46" s="37"/>
      <c r="E46" s="17"/>
      <c r="I46" s="21"/>
    </row>
    <row r="47" spans="1:11" x14ac:dyDescent="0.2">
      <c r="A47" s="3"/>
      <c r="B47" s="45"/>
      <c r="C47" s="6"/>
      <c r="D47" s="3"/>
      <c r="E47" s="17"/>
      <c r="I47" s="21"/>
    </row>
    <row r="48" spans="1:11" x14ac:dyDescent="0.2">
      <c r="A48" s="32" t="s">
        <v>45</v>
      </c>
      <c r="B48" s="44"/>
      <c r="D48" s="3"/>
      <c r="E48" s="17"/>
    </row>
    <row r="49" spans="1:5" x14ac:dyDescent="0.2">
      <c r="A49" s="3" t="s">
        <v>44</v>
      </c>
      <c r="B49" s="44">
        <f>I18</f>
        <v>333.33333333333331</v>
      </c>
      <c r="D49" s="3"/>
      <c r="E49" s="17"/>
    </row>
    <row r="50" spans="1:5" x14ac:dyDescent="0.2">
      <c r="A50" s="3" t="s">
        <v>43</v>
      </c>
      <c r="B50" s="44">
        <v>26</v>
      </c>
      <c r="D50" s="3"/>
      <c r="E50" s="17"/>
    </row>
    <row r="51" spans="1:5" ht="13.5" thickBot="1" x14ac:dyDescent="0.25">
      <c r="A51" s="3" t="s">
        <v>49</v>
      </c>
      <c r="B51" s="44"/>
      <c r="D51" s="3"/>
      <c r="E51" s="17"/>
    </row>
    <row r="52" spans="1:5" ht="14.25" thickTop="1" thickBot="1" x14ac:dyDescent="0.25">
      <c r="A52" s="33" t="s">
        <v>50</v>
      </c>
      <c r="B52" s="33">
        <f>B49+(B50*10)</f>
        <v>593.33333333333326</v>
      </c>
    </row>
    <row r="53" spans="1:5" ht="13.5" thickTop="1" x14ac:dyDescent="0.2">
      <c r="A53" s="3"/>
      <c r="B53" s="42"/>
    </row>
    <row r="54" spans="1:5" x14ac:dyDescent="0.2">
      <c r="A54" s="2"/>
      <c r="B54" s="2"/>
    </row>
    <row r="55" spans="1:5" x14ac:dyDescent="0.2">
      <c r="A55" s="2"/>
      <c r="B55" s="2"/>
    </row>
    <row r="56" spans="1:5" x14ac:dyDescent="0.2">
      <c r="A56" s="2"/>
      <c r="B56" s="2"/>
    </row>
    <row r="57" spans="1:5" x14ac:dyDescent="0.2">
      <c r="A57" s="2"/>
      <c r="B57" s="2"/>
    </row>
    <row r="58" spans="1:5" x14ac:dyDescent="0.2">
      <c r="A58" s="2"/>
      <c r="B58" s="2"/>
    </row>
    <row r="59" spans="1:5" x14ac:dyDescent="0.2">
      <c r="A59" s="2"/>
      <c r="B59" s="2"/>
    </row>
    <row r="60" spans="1:5" x14ac:dyDescent="0.2">
      <c r="A60" s="2"/>
      <c r="B60" s="2"/>
    </row>
    <row r="61" spans="1:5" x14ac:dyDescent="0.2">
      <c r="A61" s="2"/>
      <c r="B61" s="2"/>
    </row>
    <row r="62" spans="1:5" x14ac:dyDescent="0.2">
      <c r="A62" s="2"/>
      <c r="B62" s="2"/>
    </row>
  </sheetData>
  <sheetProtection selectLockedCells="1" selectUnlockedCells="1"/>
  <mergeCells count="2">
    <mergeCell ref="J26:K26"/>
    <mergeCell ref="J10:K10"/>
  </mergeCells>
  <pageMargins left="0.78749999999999998" right="0.78749999999999998" top="1.05277777777778" bottom="1.05277777777778" header="0.78749999999999998" footer="0.78749999999999998"/>
  <pageSetup scale="58" orientation="landscape" useFirstPageNumber="1" horizontalDpi="300" verticalDpi="300" r:id="rId1"/>
  <headerFooter alignWithMargins="0">
    <oddHeader>&amp;C&amp;12&amp;A</oddHeader>
    <oddFooter>&amp;C&amp;12Page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topLeftCell="A7" workbookViewId="0">
      <selection activeCell="A3" sqref="A3"/>
    </sheetView>
  </sheetViews>
  <sheetFormatPr defaultRowHeight="12.75" x14ac:dyDescent="0.2"/>
  <cols>
    <col min="1" max="1" width="37" customWidth="1"/>
    <col min="2" max="2" width="10.5703125" style="1" customWidth="1"/>
    <col min="3" max="3" width="12.5703125" style="2" customWidth="1"/>
    <col min="4" max="4" width="11.5703125" style="2" customWidth="1"/>
    <col min="5" max="5" width="8.85546875" style="2"/>
    <col min="7" max="7" width="19.5703125" customWidth="1"/>
    <col min="10" max="10" width="8.42578125" customWidth="1"/>
    <col min="12" max="12" width="6" customWidth="1"/>
    <col min="13" max="13" width="5.140625" customWidth="1"/>
  </cols>
  <sheetData>
    <row r="1" spans="1:11" x14ac:dyDescent="0.2">
      <c r="B1" s="36"/>
      <c r="C1" s="35"/>
    </row>
    <row r="2" spans="1:11" x14ac:dyDescent="0.2">
      <c r="A2" s="48" t="s">
        <v>54</v>
      </c>
    </row>
    <row r="3" spans="1:11" x14ac:dyDescent="0.2">
      <c r="A3" s="48" t="s">
        <v>47</v>
      </c>
      <c r="C3"/>
    </row>
    <row r="4" spans="1:11" ht="13.5" thickBot="1" x14ac:dyDescent="0.25">
      <c r="A4" s="2"/>
    </row>
    <row r="5" spans="1:11" ht="14.25" thickTop="1" thickBot="1" x14ac:dyDescent="0.25">
      <c r="A5" s="22" t="s">
        <v>34</v>
      </c>
      <c r="B5" s="27">
        <v>1</v>
      </c>
      <c r="C5" s="1"/>
      <c r="D5" s="1"/>
      <c r="E5" s="1"/>
      <c r="G5" s="22" t="s">
        <v>33</v>
      </c>
      <c r="H5" s="5"/>
      <c r="I5" s="1"/>
      <c r="J5" s="1"/>
      <c r="K5" s="1"/>
    </row>
    <row r="6" spans="1:11" ht="13.5" thickTop="1" x14ac:dyDescent="0.2">
      <c r="A6" s="7"/>
      <c r="B6" s="28"/>
      <c r="C6" s="38" t="s">
        <v>0</v>
      </c>
      <c r="D6" s="40" t="s">
        <v>21</v>
      </c>
      <c r="E6" s="41" t="s">
        <v>22</v>
      </c>
      <c r="G6" s="7"/>
      <c r="H6" s="39" t="s">
        <v>15</v>
      </c>
      <c r="I6" s="38" t="s">
        <v>14</v>
      </c>
      <c r="J6" s="9"/>
      <c r="K6" s="8"/>
    </row>
    <row r="7" spans="1:11" x14ac:dyDescent="0.2">
      <c r="A7" s="23"/>
      <c r="B7" s="29"/>
      <c r="C7" s="24"/>
      <c r="D7" s="14"/>
      <c r="E7" s="15"/>
      <c r="G7" s="23"/>
      <c r="H7" s="29"/>
      <c r="I7" s="24"/>
      <c r="J7" s="14"/>
      <c r="K7" s="15"/>
    </row>
    <row r="8" spans="1:11" x14ac:dyDescent="0.2">
      <c r="A8" s="11"/>
      <c r="B8" s="29"/>
      <c r="C8" s="25"/>
      <c r="D8" s="12"/>
      <c r="E8" s="13"/>
      <c r="G8" s="11" t="s">
        <v>52</v>
      </c>
      <c r="H8" s="29">
        <v>500</v>
      </c>
      <c r="I8" s="25">
        <f>H8/12</f>
        <v>41.666666666666664</v>
      </c>
      <c r="J8" s="14"/>
      <c r="K8" s="15"/>
    </row>
    <row r="9" spans="1:11" x14ac:dyDescent="0.2">
      <c r="A9" s="23"/>
      <c r="B9" s="29"/>
      <c r="C9" s="24"/>
      <c r="D9" s="14"/>
      <c r="E9" s="15"/>
      <c r="G9" s="11"/>
      <c r="H9" s="29"/>
      <c r="I9" s="24"/>
      <c r="J9" s="14"/>
      <c r="K9" s="15"/>
    </row>
    <row r="10" spans="1:11" x14ac:dyDescent="0.2">
      <c r="A10" s="11"/>
      <c r="B10" s="29"/>
      <c r="C10" s="25"/>
      <c r="D10" s="12"/>
      <c r="E10" s="13"/>
      <c r="G10" s="11" t="s">
        <v>11</v>
      </c>
      <c r="H10" s="29"/>
      <c r="I10" s="25">
        <f>H10/12</f>
        <v>0</v>
      </c>
      <c r="J10" s="193"/>
      <c r="K10" s="194"/>
    </row>
    <row r="11" spans="1:11" x14ac:dyDescent="0.2">
      <c r="A11" s="11"/>
      <c r="B11" s="29"/>
      <c r="C11" s="25"/>
      <c r="D11" s="14" t="s">
        <v>1</v>
      </c>
      <c r="E11" s="15" t="s">
        <v>2</v>
      </c>
      <c r="G11" s="11"/>
      <c r="H11" s="29"/>
      <c r="I11" s="25"/>
      <c r="J11" s="14"/>
      <c r="K11" s="15"/>
    </row>
    <row r="12" spans="1:11" x14ac:dyDescent="0.2">
      <c r="A12" s="11" t="s">
        <v>3</v>
      </c>
      <c r="B12" s="29">
        <f>C12*$B$21</f>
        <v>0</v>
      </c>
      <c r="C12" s="25">
        <f>D12*E12</f>
        <v>0</v>
      </c>
      <c r="D12" s="14">
        <v>5</v>
      </c>
      <c r="E12" s="13"/>
      <c r="G12" s="11" t="s">
        <v>16</v>
      </c>
      <c r="H12" s="29"/>
      <c r="I12" s="25">
        <f t="shared" ref="I12" si="0">H12/12</f>
        <v>0</v>
      </c>
      <c r="J12" s="14"/>
      <c r="K12" s="13"/>
    </row>
    <row r="13" spans="1:11" x14ac:dyDescent="0.2">
      <c r="A13" s="11"/>
      <c r="B13" s="29"/>
      <c r="C13" s="25"/>
      <c r="D13" s="14" t="s">
        <v>4</v>
      </c>
      <c r="E13" s="15" t="s">
        <v>5</v>
      </c>
      <c r="G13" s="11"/>
      <c r="H13" s="29"/>
      <c r="I13" s="25"/>
      <c r="J13" s="14"/>
      <c r="K13" s="15"/>
    </row>
    <row r="14" spans="1:11" x14ac:dyDescent="0.2">
      <c r="A14" s="11" t="s">
        <v>6</v>
      </c>
      <c r="B14" s="29">
        <f>C14*$B$21</f>
        <v>0</v>
      </c>
      <c r="C14" s="25">
        <f>D14*E14</f>
        <v>0</v>
      </c>
      <c r="D14" s="14">
        <v>0.25</v>
      </c>
      <c r="E14" s="13"/>
      <c r="G14" s="11" t="s">
        <v>29</v>
      </c>
      <c r="H14" s="29"/>
      <c r="I14" s="25">
        <f t="shared" ref="I14" si="1">H14/12</f>
        <v>0</v>
      </c>
      <c r="J14" s="14"/>
      <c r="K14" s="13"/>
    </row>
    <row r="15" spans="1:11" x14ac:dyDescent="0.2">
      <c r="A15" s="11"/>
      <c r="B15" s="29"/>
      <c r="C15" s="25"/>
      <c r="D15" s="14" t="s">
        <v>7</v>
      </c>
      <c r="E15" s="15" t="s">
        <v>8</v>
      </c>
      <c r="G15" s="11"/>
      <c r="H15" s="29"/>
      <c r="I15" s="25"/>
      <c r="J15" s="14"/>
      <c r="K15" s="13"/>
    </row>
    <row r="16" spans="1:11" x14ac:dyDescent="0.2">
      <c r="A16" s="11" t="s">
        <v>32</v>
      </c>
      <c r="B16" s="29">
        <f>C16*$B$21</f>
        <v>21</v>
      </c>
      <c r="C16" s="25">
        <f>E16/D16</f>
        <v>21</v>
      </c>
      <c r="D16" s="14">
        <v>1000</v>
      </c>
      <c r="E16" s="16">
        <v>21000</v>
      </c>
      <c r="G16" s="11" t="s">
        <v>48</v>
      </c>
      <c r="H16" s="29">
        <v>1000</v>
      </c>
      <c r="I16" s="25">
        <f>H16/12</f>
        <v>83.333333333333329</v>
      </c>
      <c r="J16" s="14"/>
      <c r="K16" s="13"/>
    </row>
    <row r="17" spans="1:11" ht="13.5" thickBot="1" x14ac:dyDescent="0.25">
      <c r="A17" s="11"/>
      <c r="B17" s="30"/>
      <c r="C17" s="24"/>
      <c r="D17" s="14" t="s">
        <v>9</v>
      </c>
      <c r="E17" s="15" t="s">
        <v>10</v>
      </c>
      <c r="G17" s="11"/>
      <c r="H17" s="30"/>
      <c r="I17" s="24"/>
      <c r="J17" s="14"/>
      <c r="K17" s="15"/>
    </row>
    <row r="18" spans="1:11" ht="14.25" thickTop="1" thickBot="1" x14ac:dyDescent="0.25">
      <c r="A18" s="18" t="s">
        <v>12</v>
      </c>
      <c r="B18" s="31">
        <f>SUM(B6:B17)</f>
        <v>21</v>
      </c>
      <c r="C18" s="26">
        <f>SUM(C6:C17)</f>
        <v>21</v>
      </c>
      <c r="D18" s="19"/>
      <c r="E18" s="20"/>
      <c r="G18" s="18" t="s">
        <v>12</v>
      </c>
      <c r="H18" s="31">
        <f>SUM(H6:H17)</f>
        <v>1500</v>
      </c>
      <c r="I18" s="26">
        <f>SUM(I6:I17)</f>
        <v>125</v>
      </c>
      <c r="J18" s="19"/>
      <c r="K18" s="20"/>
    </row>
    <row r="19" spans="1:11" x14ac:dyDescent="0.2">
      <c r="A19" s="2"/>
    </row>
    <row r="20" spans="1:11" ht="13.5" thickBot="1" x14ac:dyDescent="0.25">
      <c r="A20" s="3"/>
      <c r="C20" s="4"/>
      <c r="D20" s="4"/>
      <c r="E20" s="4"/>
      <c r="F20" s="1"/>
      <c r="G20" s="3"/>
      <c r="H20" s="3"/>
      <c r="I20" s="3"/>
      <c r="J20" s="3"/>
    </row>
    <row r="21" spans="1:11" ht="14.25" thickTop="1" thickBot="1" x14ac:dyDescent="0.25">
      <c r="A21" s="22" t="s">
        <v>17</v>
      </c>
      <c r="B21" s="27">
        <v>1</v>
      </c>
      <c r="C21" s="1"/>
      <c r="D21" s="1"/>
      <c r="E21" s="1"/>
      <c r="F21" s="1"/>
      <c r="G21" s="22" t="s">
        <v>31</v>
      </c>
      <c r="H21" s="5"/>
      <c r="I21" s="1"/>
      <c r="J21" s="1"/>
      <c r="K21" s="1"/>
    </row>
    <row r="22" spans="1:11" ht="13.5" thickTop="1" x14ac:dyDescent="0.2">
      <c r="A22" s="7"/>
      <c r="B22" s="28"/>
      <c r="C22" s="38" t="s">
        <v>0</v>
      </c>
      <c r="D22" s="40" t="s">
        <v>21</v>
      </c>
      <c r="E22" s="41" t="s">
        <v>22</v>
      </c>
      <c r="F22" s="10"/>
      <c r="G22" s="7"/>
      <c r="H22" s="39" t="s">
        <v>15</v>
      </c>
      <c r="I22" s="38" t="s">
        <v>14</v>
      </c>
      <c r="J22" s="9"/>
      <c r="K22" s="8"/>
    </row>
    <row r="23" spans="1:11" x14ac:dyDescent="0.2">
      <c r="A23" s="23"/>
      <c r="B23" s="29"/>
      <c r="C23" s="24"/>
      <c r="D23" s="14"/>
      <c r="E23" s="15"/>
      <c r="F23" s="10"/>
      <c r="G23" s="23"/>
      <c r="H23" s="29"/>
      <c r="I23" s="24"/>
      <c r="J23" s="14"/>
      <c r="K23" s="15"/>
    </row>
    <row r="24" spans="1:11" x14ac:dyDescent="0.2">
      <c r="A24" s="11" t="s">
        <v>18</v>
      </c>
      <c r="B24" s="29">
        <f>C24*$B$21</f>
        <v>10</v>
      </c>
      <c r="C24" s="25">
        <f>E24/D24</f>
        <v>10</v>
      </c>
      <c r="D24" s="12">
        <v>100</v>
      </c>
      <c r="E24" s="13">
        <v>1000</v>
      </c>
      <c r="F24" s="10"/>
      <c r="G24" s="11" t="s">
        <v>52</v>
      </c>
      <c r="H24" s="29">
        <v>500</v>
      </c>
      <c r="I24" s="25">
        <f>H24/12</f>
        <v>41.666666666666664</v>
      </c>
      <c r="J24" s="14"/>
      <c r="K24" s="15"/>
    </row>
    <row r="25" spans="1:11" x14ac:dyDescent="0.2">
      <c r="A25" s="23"/>
      <c r="B25" s="29"/>
      <c r="C25" s="24"/>
      <c r="D25" s="14"/>
      <c r="E25" s="15"/>
      <c r="F25" s="10"/>
      <c r="G25" s="11"/>
      <c r="H25" s="29"/>
      <c r="I25" s="24"/>
      <c r="J25" s="14"/>
      <c r="K25" s="15"/>
    </row>
    <row r="26" spans="1:11" x14ac:dyDescent="0.2">
      <c r="A26" s="11" t="s">
        <v>27</v>
      </c>
      <c r="B26" s="29">
        <f>C26*$B$21</f>
        <v>5</v>
      </c>
      <c r="C26" s="25">
        <f>E26/D26</f>
        <v>5</v>
      </c>
      <c r="D26" s="12">
        <v>50</v>
      </c>
      <c r="E26" s="13">
        <v>250</v>
      </c>
      <c r="G26" s="11" t="s">
        <v>11</v>
      </c>
      <c r="H26" s="29">
        <v>3200</v>
      </c>
      <c r="I26" s="25">
        <f>H26/12</f>
        <v>266.66666666666669</v>
      </c>
      <c r="J26" s="193" t="s">
        <v>23</v>
      </c>
      <c r="K26" s="194"/>
    </row>
    <row r="27" spans="1:11" x14ac:dyDescent="0.2">
      <c r="A27" s="11"/>
      <c r="B27" s="29"/>
      <c r="C27" s="25"/>
      <c r="D27" s="14" t="s">
        <v>1</v>
      </c>
      <c r="E27" s="15" t="s">
        <v>2</v>
      </c>
      <c r="G27" s="11"/>
      <c r="H27" s="29"/>
      <c r="I27" s="25"/>
      <c r="J27" s="14"/>
      <c r="K27" s="15"/>
    </row>
    <row r="28" spans="1:11" x14ac:dyDescent="0.2">
      <c r="A28" s="11" t="s">
        <v>3</v>
      </c>
      <c r="B28" s="29">
        <f>C28*$B$21</f>
        <v>25</v>
      </c>
      <c r="C28" s="25">
        <f>D28*E28</f>
        <v>25</v>
      </c>
      <c r="D28" s="14">
        <v>5</v>
      </c>
      <c r="E28" s="13">
        <v>5</v>
      </c>
      <c r="G28" s="11" t="s">
        <v>16</v>
      </c>
      <c r="H28" s="29">
        <v>2000</v>
      </c>
      <c r="I28" s="25">
        <f>H28/12</f>
        <v>166.66666666666666</v>
      </c>
      <c r="J28" s="14"/>
      <c r="K28" s="13"/>
    </row>
    <row r="29" spans="1:11" x14ac:dyDescent="0.2">
      <c r="A29" s="11"/>
      <c r="B29" s="29"/>
      <c r="C29" s="25"/>
      <c r="D29" s="14" t="s">
        <v>4</v>
      </c>
      <c r="E29" s="15" t="s">
        <v>5</v>
      </c>
      <c r="G29" s="11"/>
      <c r="H29" s="29"/>
      <c r="I29" s="25"/>
      <c r="J29" s="14"/>
      <c r="K29" s="15"/>
    </row>
    <row r="30" spans="1:11" x14ac:dyDescent="0.2">
      <c r="A30" s="11" t="s">
        <v>6</v>
      </c>
      <c r="B30" s="29">
        <f>C30*$B$21</f>
        <v>1.5</v>
      </c>
      <c r="C30" s="25">
        <f>D30*E30</f>
        <v>1.5</v>
      </c>
      <c r="D30" s="14">
        <v>0.25</v>
      </c>
      <c r="E30" s="13">
        <v>6</v>
      </c>
      <c r="G30" s="11" t="s">
        <v>13</v>
      </c>
      <c r="H30" s="29">
        <f>I30*12</f>
        <v>1200</v>
      </c>
      <c r="I30" s="25">
        <v>100</v>
      </c>
      <c r="J30" s="14"/>
      <c r="K30" s="13"/>
    </row>
    <row r="31" spans="1:11" x14ac:dyDescent="0.2">
      <c r="A31" s="11"/>
      <c r="B31" s="29"/>
      <c r="C31" s="25"/>
      <c r="D31" s="14" t="s">
        <v>7</v>
      </c>
      <c r="E31" s="15" t="s">
        <v>8</v>
      </c>
      <c r="G31" s="11"/>
      <c r="H31" s="29"/>
      <c r="I31" s="25"/>
      <c r="J31" s="14"/>
      <c r="K31" s="13"/>
    </row>
    <row r="32" spans="1:11" x14ac:dyDescent="0.2">
      <c r="A32" s="11" t="s">
        <v>32</v>
      </c>
      <c r="B32" s="29">
        <f>C32*$B$21</f>
        <v>0</v>
      </c>
      <c r="C32" s="25">
        <f>E32/D32</f>
        <v>0</v>
      </c>
      <c r="D32" s="14">
        <v>1000</v>
      </c>
      <c r="E32" s="16"/>
      <c r="G32" s="11" t="s">
        <v>29</v>
      </c>
      <c r="H32" s="29">
        <v>500</v>
      </c>
      <c r="I32" s="25">
        <f t="shared" ref="I32" si="2">H32/12</f>
        <v>41.666666666666664</v>
      </c>
      <c r="J32" s="14"/>
      <c r="K32" s="13"/>
    </row>
    <row r="33" spans="1:11" ht="13.5" thickBot="1" x14ac:dyDescent="0.25">
      <c r="A33" s="11"/>
      <c r="B33" s="30"/>
      <c r="C33" s="24"/>
      <c r="D33" s="14" t="s">
        <v>9</v>
      </c>
      <c r="E33" s="15" t="s">
        <v>10</v>
      </c>
      <c r="G33" s="11"/>
      <c r="H33" s="30"/>
      <c r="I33" s="24"/>
      <c r="J33" s="14"/>
      <c r="K33" s="15"/>
    </row>
    <row r="34" spans="1:11" ht="14.25" thickTop="1" thickBot="1" x14ac:dyDescent="0.25">
      <c r="A34" s="18" t="s">
        <v>12</v>
      </c>
      <c r="B34" s="31">
        <f>SUM(B22:B33)</f>
        <v>41.5</v>
      </c>
      <c r="C34" s="26">
        <f>SUM(C22:C33)</f>
        <v>41.5</v>
      </c>
      <c r="D34" s="19"/>
      <c r="E34" s="20"/>
      <c r="G34" s="18" t="s">
        <v>12</v>
      </c>
      <c r="H34" s="31">
        <f>SUM(H22:H33)</f>
        <v>7400</v>
      </c>
      <c r="I34" s="26">
        <f>SUM(I22:I33)</f>
        <v>616.66666666666663</v>
      </c>
      <c r="J34" s="19"/>
      <c r="K34" s="20"/>
    </row>
    <row r="35" spans="1:11" x14ac:dyDescent="0.2">
      <c r="A35" s="3"/>
      <c r="B35" s="3"/>
      <c r="C35" s="3"/>
      <c r="D35" s="3"/>
      <c r="E35" s="3"/>
    </row>
    <row r="36" spans="1:11" x14ac:dyDescent="0.2">
      <c r="A36" s="3"/>
      <c r="B36" s="17"/>
      <c r="C36" s="6"/>
      <c r="D36" s="3"/>
      <c r="E36" s="17"/>
      <c r="G36" s="3" t="s">
        <v>38</v>
      </c>
      <c r="H36" s="3"/>
      <c r="I36" s="3"/>
    </row>
    <row r="37" spans="1:11" x14ac:dyDescent="0.2">
      <c r="A37" s="3" t="s">
        <v>39</v>
      </c>
      <c r="B37" s="44">
        <f>B18</f>
        <v>21</v>
      </c>
      <c r="C37" s="6"/>
      <c r="D37" s="3"/>
      <c r="E37" s="17"/>
      <c r="G37" s="3" t="s">
        <v>25</v>
      </c>
      <c r="H37" s="3">
        <v>10</v>
      </c>
      <c r="I37" s="3"/>
    </row>
    <row r="38" spans="1:11" ht="13.5" thickBot="1" x14ac:dyDescent="0.25">
      <c r="A38" s="3" t="s">
        <v>40</v>
      </c>
      <c r="B38" s="44">
        <f>B34</f>
        <v>41.5</v>
      </c>
      <c r="C38" s="6"/>
      <c r="D38" s="3"/>
      <c r="E38" s="17"/>
      <c r="G38" s="3" t="s">
        <v>35</v>
      </c>
      <c r="H38" s="43">
        <f>I34</f>
        <v>616.66666666666663</v>
      </c>
      <c r="I38" s="3"/>
    </row>
    <row r="39" spans="1:11" ht="14.25" thickTop="1" thickBot="1" x14ac:dyDescent="0.25">
      <c r="A39" s="33" t="s">
        <v>46</v>
      </c>
      <c r="B39" s="33">
        <f>SUM(B37:B38)</f>
        <v>62.5</v>
      </c>
      <c r="C39" s="6"/>
      <c r="D39" s="3"/>
      <c r="E39" s="17"/>
      <c r="G39" s="3" t="s">
        <v>36</v>
      </c>
      <c r="H39" s="43">
        <f>I18</f>
        <v>125</v>
      </c>
      <c r="I39" s="3"/>
    </row>
    <row r="40" spans="1:11" ht="14.25" thickTop="1" thickBot="1" x14ac:dyDescent="0.25">
      <c r="A40" s="3"/>
      <c r="C40" s="6"/>
      <c r="D40" s="3"/>
      <c r="E40" s="17"/>
      <c r="G40" s="3" t="s">
        <v>37</v>
      </c>
      <c r="H40" s="43">
        <f>SUM(H38:H39)</f>
        <v>741.66666666666663</v>
      </c>
      <c r="I40" s="3"/>
    </row>
    <row r="41" spans="1:11" ht="14.25" thickTop="1" thickBot="1" x14ac:dyDescent="0.25">
      <c r="A41" s="3"/>
      <c r="C41" s="6"/>
      <c r="D41" s="3"/>
      <c r="E41" s="17"/>
      <c r="G41" s="33" t="s">
        <v>24</v>
      </c>
      <c r="H41" s="33">
        <f>H40/H37</f>
        <v>74.166666666666657</v>
      </c>
      <c r="I41" s="3"/>
    </row>
    <row r="42" spans="1:11" ht="14.25" thickTop="1" thickBot="1" x14ac:dyDescent="0.25">
      <c r="A42" s="3" t="s">
        <v>41</v>
      </c>
      <c r="B42" s="45">
        <v>5</v>
      </c>
      <c r="C42" s="6"/>
      <c r="D42" s="3"/>
      <c r="E42" s="17"/>
      <c r="G42" s="3"/>
      <c r="H42" s="43"/>
      <c r="I42" s="3"/>
    </row>
    <row r="43" spans="1:11" ht="14.25" thickTop="1" thickBot="1" x14ac:dyDescent="0.25">
      <c r="A43" s="33" t="s">
        <v>51</v>
      </c>
      <c r="B43" s="46">
        <f>B42*12*H37</f>
        <v>600</v>
      </c>
      <c r="C43" s="6"/>
      <c r="D43" s="3"/>
      <c r="E43" s="17"/>
      <c r="G43" s="3"/>
      <c r="H43" s="3"/>
      <c r="I43" s="3"/>
    </row>
    <row r="44" spans="1:11" ht="14.25" thickTop="1" thickBot="1" x14ac:dyDescent="0.25">
      <c r="A44" s="3"/>
      <c r="B44" s="45"/>
      <c r="C44" s="6"/>
      <c r="D44" s="3"/>
      <c r="E44" s="17"/>
      <c r="G44" s="47"/>
      <c r="H44" s="3"/>
      <c r="I44" s="3"/>
    </row>
    <row r="45" spans="1:11" ht="14.25" thickTop="1" thickBot="1" x14ac:dyDescent="0.25">
      <c r="A45" s="33" t="s">
        <v>26</v>
      </c>
      <c r="B45" s="33">
        <f>((H34+H18)+(B43*B39))/B43</f>
        <v>77.333333333333329</v>
      </c>
      <c r="C45" s="6"/>
      <c r="D45" s="3"/>
      <c r="E45" s="17"/>
      <c r="G45" s="3"/>
      <c r="H45" s="3"/>
      <c r="I45" s="3"/>
    </row>
    <row r="46" spans="1:11" ht="13.5" thickTop="1" x14ac:dyDescent="0.2">
      <c r="A46" s="3"/>
      <c r="B46" s="45"/>
      <c r="C46" s="34"/>
      <c r="D46" s="37"/>
      <c r="E46" s="17"/>
      <c r="I46" s="21"/>
    </row>
    <row r="47" spans="1:11" x14ac:dyDescent="0.2">
      <c r="A47" s="3"/>
      <c r="B47" s="45"/>
      <c r="C47" s="6"/>
      <c r="D47" s="3"/>
      <c r="E47" s="17"/>
      <c r="I47" s="21"/>
    </row>
    <row r="48" spans="1:11" x14ac:dyDescent="0.2">
      <c r="A48" s="32" t="s">
        <v>45</v>
      </c>
      <c r="B48" s="44"/>
      <c r="D48" s="3"/>
      <c r="E48" s="17"/>
    </row>
    <row r="49" spans="1:5" x14ac:dyDescent="0.2">
      <c r="A49" s="3" t="s">
        <v>44</v>
      </c>
      <c r="B49" s="44">
        <f>I18</f>
        <v>125</v>
      </c>
      <c r="D49" s="3"/>
      <c r="E49" s="17"/>
    </row>
    <row r="50" spans="1:5" x14ac:dyDescent="0.2">
      <c r="A50" s="3" t="s">
        <v>43</v>
      </c>
      <c r="B50" s="44">
        <v>26</v>
      </c>
      <c r="D50" s="3"/>
      <c r="E50" s="17"/>
    </row>
    <row r="51" spans="1:5" ht="13.5" thickBot="1" x14ac:dyDescent="0.25">
      <c r="A51" s="3" t="s">
        <v>49</v>
      </c>
      <c r="B51" s="44"/>
      <c r="D51" s="3"/>
      <c r="E51" s="17"/>
    </row>
    <row r="52" spans="1:5" ht="14.25" thickTop="1" thickBot="1" x14ac:dyDescent="0.25">
      <c r="A52" s="33" t="s">
        <v>50</v>
      </c>
      <c r="B52" s="33">
        <f>B49+(B50*10)</f>
        <v>385</v>
      </c>
    </row>
    <row r="53" spans="1:5" ht="13.5" thickTop="1" x14ac:dyDescent="0.2">
      <c r="A53" s="3"/>
      <c r="B53" s="42"/>
    </row>
    <row r="54" spans="1:5" x14ac:dyDescent="0.2">
      <c r="A54" s="2"/>
      <c r="B54" s="2"/>
    </row>
    <row r="55" spans="1:5" x14ac:dyDescent="0.2">
      <c r="A55" s="2"/>
      <c r="B55" s="2"/>
    </row>
    <row r="56" spans="1:5" x14ac:dyDescent="0.2">
      <c r="A56" s="2"/>
      <c r="B56" s="2"/>
    </row>
    <row r="57" spans="1:5" x14ac:dyDescent="0.2">
      <c r="A57" s="2"/>
      <c r="B57" s="2"/>
    </row>
    <row r="58" spans="1:5" x14ac:dyDescent="0.2">
      <c r="A58" s="2"/>
      <c r="B58" s="2"/>
    </row>
    <row r="59" spans="1:5" x14ac:dyDescent="0.2">
      <c r="A59" s="2"/>
      <c r="B59" s="2"/>
    </row>
    <row r="60" spans="1:5" x14ac:dyDescent="0.2">
      <c r="A60" s="2"/>
      <c r="B60" s="2"/>
    </row>
    <row r="61" spans="1:5" x14ac:dyDescent="0.2">
      <c r="A61" s="2"/>
      <c r="B61" s="2"/>
    </row>
    <row r="62" spans="1:5" x14ac:dyDescent="0.2">
      <c r="A62" s="2"/>
      <c r="B62" s="2"/>
    </row>
  </sheetData>
  <sheetProtection selectLockedCells="1" selectUnlockedCells="1"/>
  <mergeCells count="2">
    <mergeCell ref="J10:K10"/>
    <mergeCell ref="J26:K26"/>
  </mergeCells>
  <pageMargins left="0.78749999999999998" right="0.78749999999999998" top="1.05277777777778" bottom="1.05277777777778" header="0.78749999999999998" footer="0.78749999999999998"/>
  <pageSetup scale="58" orientation="landscape" useFirstPageNumber="1" horizontalDpi="300" verticalDpi="300" r:id="rId1"/>
  <headerFooter alignWithMargins="0">
    <oddHeader>&amp;C&amp;12&amp;A</oddHeader>
    <oddFooter>&amp;C&amp;12Page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B2ACC40B803147A314B5B694074160" ma:contentTypeVersion="12" ma:contentTypeDescription="Create a new document." ma:contentTypeScope="" ma:versionID="b360fedbb8b7ade5f81ee03c1f250493">
  <xsd:schema xmlns:xsd="http://www.w3.org/2001/XMLSchema" xmlns:xs="http://www.w3.org/2001/XMLSchema" xmlns:p="http://schemas.microsoft.com/office/2006/metadata/properties" xmlns:ns2="cb8b9acd-dabe-4a01-8ff1-24e1742fdbf0" xmlns:ns3="7efb5309-02d4-4703-9391-451c35aa3e46" targetNamespace="http://schemas.microsoft.com/office/2006/metadata/properties" ma:root="true" ma:fieldsID="0526dd0425e1cca119cf8f8ad56626df" ns2:_="" ns3:_="">
    <xsd:import namespace="cb8b9acd-dabe-4a01-8ff1-24e1742fdbf0"/>
    <xsd:import namespace="7efb5309-02d4-4703-9391-451c35aa3e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b9acd-dabe-4a01-8ff1-24e1742fd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b5309-02d4-4703-9391-451c35aa3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D0FFDF-B859-4620-9ED2-FCDBBB2892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8b9acd-dabe-4a01-8ff1-24e1742fdbf0"/>
    <ds:schemaRef ds:uri="7efb5309-02d4-4703-9391-451c35aa3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A9855C-E3C0-43FE-97B6-9C5C695C0B15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cb8b9acd-dabe-4a01-8ff1-24e1742fdbf0"/>
    <ds:schemaRef ds:uri="http://schemas.microsoft.com/office/2006/documentManagement/types"/>
    <ds:schemaRef ds:uri="http://schemas.microsoft.com/office/infopath/2007/PartnerControls"/>
    <ds:schemaRef ds:uri="7efb5309-02d4-4703-9391-451c35aa3e4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8CC3CB-0C58-4F6E-9614-963AF361D9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Equity Club Model</vt:lpstr>
      <vt:lpstr>Non-Equity Club Model</vt:lpstr>
      <vt:lpstr>A152 Club Lease Model-1</vt:lpstr>
      <vt:lpstr>A152 Club Lease Model-2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Mitchell</dc:creator>
  <cp:lastModifiedBy>James Logajan</cp:lastModifiedBy>
  <cp:lastPrinted>2020-09-09T21:25:30Z</cp:lastPrinted>
  <dcterms:created xsi:type="dcterms:W3CDTF">2013-07-26T21:03:32Z</dcterms:created>
  <dcterms:modified xsi:type="dcterms:W3CDTF">2022-10-27T20:33:15Z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0x010100B0B2ACC40B803147A314B5B694074160</vt:lpwstr>
  </property>
</Properties>
</file>